
<file path=[Content_Types].xml><?xml version="1.0" encoding="utf-8"?>
<Types xmlns="http://schemas.openxmlformats.org/package/2006/content-types">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charts/chart58.xml" ContentType="application/vnd.openxmlformats-officedocument.drawingml.chart+xml"/>
  <Override PartName="/xl/charts/style2.xml" ContentType="application/vnd.ms-office.chartstyle+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charts/chart56.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ctrlProps/ctrlProp6.xml" ContentType="application/vnd.ms-excel.controlproperties+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trlProps/ctrlProp4.xml" ContentType="application/vnd.ms-excel.controlproperties+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xl/ctrlProps/ctrlProp2.xml" ContentType="application/vnd.ms-excel.controlproperties+xml"/>
  <Override PartName="/xl/charts/colors1.xml" ContentType="application/vnd.ms-office.chartcolorstyle+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Default Extension="jpeg" ContentType="image/jpeg"/>
  <Override PartName="/xl/drawings/drawing5.xml" ContentType="application/vnd.openxmlformats-officedocument.drawing+xml"/>
  <Override PartName="/xl/charts/chart59.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17.xml" ContentType="application/vnd.openxmlformats-officedocument.drawingml.chart+xml"/>
  <Default Extension="vml" ContentType="application/vnd.openxmlformats-officedocument.vmlDrawing"/>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alcChain.xml" ContentType="application/vnd.openxmlformats-officedocument.spreadsheetml.calcChain+xml"/>
  <Override PartName="/xl/ctrlProps/ctrlProp5.xml" ContentType="application/vnd.ms-excel.controlproperties+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drawings/drawing10.xml" ContentType="application/vnd.openxmlformats-officedocument.drawing+xml"/>
  <Override PartName="/xl/charts/chart62.xml" ContentType="application/vnd.openxmlformats-officedocument.drawingml.chart+xml"/>
  <Override PartName="/xl/ctrlProps/ctrlProp3.xml" ContentType="application/vnd.ms-excel.controlproperties+xml"/>
  <Override PartName="/xl/charts/colors2.xml" ContentType="application/vnd.ms-office.chartcolorstyle+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xl/ctrlProps/ctrlProp1.xml" ContentType="application/vnd.ms-excel.controlproperties+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0" yWindow="0" windowWidth="20490" windowHeight="7755" tabRatio="906" activeTab="8"/>
  </bookViews>
  <sheets>
    <sheet name="مساعدة" sheetId="1" r:id="rId1"/>
    <sheet name="المدخلات" sheetId="2" r:id="rId2"/>
    <sheet name="ثلاثي1" sheetId="3" r:id="rId3"/>
    <sheet name="دفتر1" sheetId="5" r:id="rId4"/>
    <sheet name="livr1" sheetId="11" r:id="rId5"/>
    <sheet name="ثلاثي2" sheetId="6" r:id="rId6"/>
    <sheet name="دفتر2" sheetId="7" r:id="rId7"/>
    <sheet name="livr2" sheetId="12" r:id="rId8"/>
    <sheet name="ثلاثي3" sheetId="8" r:id="rId9"/>
    <sheet name="دفتر3" sheetId="9" r:id="rId10"/>
    <sheet name="livr3" sheetId="13" r:id="rId11"/>
    <sheet name="متابعة القسم" sheetId="10" r:id="rId12"/>
  </sheets>
  <definedNames>
    <definedName name="_xlnm.Print_Area" localSheetId="4">livr1!$A$1:$I$43</definedName>
    <definedName name="_xlnm.Print_Area" localSheetId="7">livr2!$A$1:$I$43</definedName>
    <definedName name="_xlnm.Print_Area" localSheetId="10">livr3!$A$1:$I$43</definedName>
    <definedName name="_xlnm.Print_Area" localSheetId="8">ثلاثي3!$A$1:$BB$211</definedName>
    <definedName name="_xlnm.Print_Area" localSheetId="9">دفتر3!$B$1:$S$51</definedName>
    <definedName name="_xlnm.Print_Area" localSheetId="11">'متابعة القسم'!$A$1:$H$49</definedName>
    <definedName name="_xlnm.Print_Area" localSheetId="0">مساعدة!#REF!</definedName>
  </definedNames>
  <calcPr calcId="124519"/>
</workbook>
</file>

<file path=xl/calcChain.xml><?xml version="1.0" encoding="utf-8"?>
<calcChain xmlns="http://schemas.openxmlformats.org/spreadsheetml/2006/main">
  <c r="I116" i="8"/>
  <c r="I116" i="6"/>
  <c r="I117"/>
  <c r="I116" i="3"/>
  <c r="B44" i="5" l="1"/>
  <c r="AP44" i="8" l="1"/>
  <c r="I117"/>
  <c r="I118" s="1"/>
  <c r="E117"/>
  <c r="E118" s="1"/>
  <c r="G116"/>
  <c r="G117" s="1"/>
  <c r="E116"/>
  <c r="C116"/>
  <c r="C117" s="1"/>
  <c r="O109"/>
  <c r="O110" s="1"/>
  <c r="M109"/>
  <c r="M110" s="1"/>
  <c r="K109"/>
  <c r="K110" s="1"/>
  <c r="I109"/>
  <c r="I110" s="1"/>
  <c r="G109"/>
  <c r="G110" s="1"/>
  <c r="E109"/>
  <c r="E110" s="1"/>
  <c r="C109"/>
  <c r="C110" s="1"/>
  <c r="G102"/>
  <c r="G103" s="1"/>
  <c r="E102"/>
  <c r="E103" s="1"/>
  <c r="C102"/>
  <c r="C103" s="1"/>
  <c r="I97"/>
  <c r="I98" s="1"/>
  <c r="E97"/>
  <c r="E98" s="1"/>
  <c r="I96"/>
  <c r="G96"/>
  <c r="G97" s="1"/>
  <c r="E96"/>
  <c r="C96"/>
  <c r="C97" s="1"/>
  <c r="AD61"/>
  <c r="AC61"/>
  <c r="AB61"/>
  <c r="AA61"/>
  <c r="W61"/>
  <c r="V61"/>
  <c r="U61"/>
  <c r="T61"/>
  <c r="S61"/>
  <c r="R61"/>
  <c r="Q61"/>
  <c r="M61"/>
  <c r="L61"/>
  <c r="K61"/>
  <c r="G61"/>
  <c r="F61"/>
  <c r="E61"/>
  <c r="D61"/>
  <c r="AD58"/>
  <c r="AC58"/>
  <c r="AB58"/>
  <c r="AA58"/>
  <c r="W58"/>
  <c r="V58"/>
  <c r="U58"/>
  <c r="T58"/>
  <c r="S58"/>
  <c r="R58"/>
  <c r="Q58"/>
  <c r="M58"/>
  <c r="L58"/>
  <c r="K58"/>
  <c r="G58"/>
  <c r="F58"/>
  <c r="E58"/>
  <c r="D58"/>
  <c r="AD57"/>
  <c r="AC57"/>
  <c r="AB57"/>
  <c r="AA57"/>
  <c r="W57" a="1"/>
  <c r="W57" s="1"/>
  <c r="V57"/>
  <c r="U57"/>
  <c r="T57"/>
  <c r="S57"/>
  <c r="R57"/>
  <c r="Q57"/>
  <c r="M57"/>
  <c r="L57"/>
  <c r="K57"/>
  <c r="G57"/>
  <c r="F57"/>
  <c r="E57"/>
  <c r="D57"/>
  <c r="AD56"/>
  <c r="AC56"/>
  <c r="AB56"/>
  <c r="AA56"/>
  <c r="W56" a="1"/>
  <c r="W56" s="1"/>
  <c r="V56"/>
  <c r="U56"/>
  <c r="T56"/>
  <c r="S56"/>
  <c r="R56"/>
  <c r="Q56"/>
  <c r="M56"/>
  <c r="L56"/>
  <c r="K56"/>
  <c r="G56"/>
  <c r="F56"/>
  <c r="E56"/>
  <c r="D56"/>
  <c r="AD55"/>
  <c r="AC55"/>
  <c r="AB55"/>
  <c r="AA55"/>
  <c r="W55" a="1"/>
  <c r="W55" s="1"/>
  <c r="V55"/>
  <c r="U55"/>
  <c r="T55"/>
  <c r="S55"/>
  <c r="R55"/>
  <c r="Q55"/>
  <c r="M55"/>
  <c r="L55"/>
  <c r="K55"/>
  <c r="G55"/>
  <c r="F55"/>
  <c r="E55"/>
  <c r="D55"/>
  <c r="C98" l="1"/>
  <c r="C99" s="1"/>
  <c r="G98"/>
  <c r="G99" s="1"/>
  <c r="E104"/>
  <c r="E105" s="1"/>
  <c r="E111"/>
  <c r="E112" s="1"/>
  <c r="I111"/>
  <c r="I112" s="1"/>
  <c r="M111"/>
  <c r="M112" s="1"/>
  <c r="C104"/>
  <c r="C105" s="1"/>
  <c r="G104"/>
  <c r="G105" s="1"/>
  <c r="C111"/>
  <c r="C112" s="1"/>
  <c r="G111"/>
  <c r="G112" s="1"/>
  <c r="K111"/>
  <c r="K112" s="1"/>
  <c r="O111"/>
  <c r="O112" s="1"/>
  <c r="C118"/>
  <c r="C119" s="1"/>
  <c r="G118"/>
  <c r="G119" s="1"/>
  <c r="E99"/>
  <c r="I99"/>
  <c r="E119"/>
  <c r="I119"/>
  <c r="A44" i="3"/>
  <c r="B44"/>
  <c r="C44"/>
  <c r="H44"/>
  <c r="I44"/>
  <c r="N44"/>
  <c r="O44"/>
  <c r="X44"/>
  <c r="Y44" s="1"/>
  <c r="AE44"/>
  <c r="AF44" s="1"/>
  <c r="A45"/>
  <c r="B45"/>
  <c r="C45"/>
  <c r="N45"/>
  <c r="A46"/>
  <c r="B46"/>
  <c r="C46"/>
  <c r="I46"/>
  <c r="O46"/>
  <c r="AE46"/>
  <c r="A47"/>
  <c r="B47"/>
  <c r="C47"/>
  <c r="N47"/>
  <c r="A48"/>
  <c r="B48"/>
  <c r="C48"/>
  <c r="I48"/>
  <c r="O48"/>
  <c r="AE48"/>
  <c r="A49"/>
  <c r="B49"/>
  <c r="C49"/>
  <c r="N49"/>
  <c r="A42" i="6"/>
  <c r="B42"/>
  <c r="C42"/>
  <c r="I42"/>
  <c r="O42"/>
  <c r="AE42"/>
  <c r="A43"/>
  <c r="B43"/>
  <c r="C43"/>
  <c r="N43"/>
  <c r="A44"/>
  <c r="B44"/>
  <c r="C44"/>
  <c r="I44"/>
  <c r="O44"/>
  <c r="AE44"/>
  <c r="A45"/>
  <c r="B45"/>
  <c r="C45"/>
  <c r="N45"/>
  <c r="A46"/>
  <c r="B46"/>
  <c r="C46"/>
  <c r="I46"/>
  <c r="O46"/>
  <c r="AE46"/>
  <c r="A47"/>
  <c r="B47"/>
  <c r="C47"/>
  <c r="N47"/>
  <c r="A48"/>
  <c r="B48"/>
  <c r="C48"/>
  <c r="H48"/>
  <c r="I48"/>
  <c r="N48"/>
  <c r="O48"/>
  <c r="X48"/>
  <c r="Y48" s="1"/>
  <c r="AE48"/>
  <c r="AF48"/>
  <c r="A49"/>
  <c r="B49"/>
  <c r="C49"/>
  <c r="I49"/>
  <c r="N49"/>
  <c r="AE49"/>
  <c r="G116"/>
  <c r="G117" s="1"/>
  <c r="G118" s="1"/>
  <c r="E116"/>
  <c r="E117" s="1"/>
  <c r="C116"/>
  <c r="C117" s="1"/>
  <c r="O109"/>
  <c r="O110" s="1"/>
  <c r="M109"/>
  <c r="M110" s="1"/>
  <c r="K109"/>
  <c r="K110" s="1"/>
  <c r="I109"/>
  <c r="I110" s="1"/>
  <c r="G109"/>
  <c r="G110" s="1"/>
  <c r="E109"/>
  <c r="E110" s="1"/>
  <c r="C109"/>
  <c r="C110" s="1"/>
  <c r="G102"/>
  <c r="G103" s="1"/>
  <c r="E102"/>
  <c r="E103" s="1"/>
  <c r="C102"/>
  <c r="C103" s="1"/>
  <c r="I96"/>
  <c r="I97" s="1"/>
  <c r="G96"/>
  <c r="G97" s="1"/>
  <c r="E96"/>
  <c r="E97" s="1"/>
  <c r="E98" s="1"/>
  <c r="C96"/>
  <c r="C97" s="1"/>
  <c r="C98" s="1"/>
  <c r="AD61"/>
  <c r="AC61"/>
  <c r="AB61"/>
  <c r="AA61"/>
  <c r="W61"/>
  <c r="V61"/>
  <c r="U61"/>
  <c r="T61"/>
  <c r="S61"/>
  <c r="R61"/>
  <c r="Q61"/>
  <c r="M61"/>
  <c r="L61"/>
  <c r="K61"/>
  <c r="G61"/>
  <c r="F61"/>
  <c r="E61"/>
  <c r="D61"/>
  <c r="AD58"/>
  <c r="AC58"/>
  <c r="AB58"/>
  <c r="AA58"/>
  <c r="W58"/>
  <c r="V58"/>
  <c r="U58"/>
  <c r="T58"/>
  <c r="S58"/>
  <c r="R58"/>
  <c r="Q58"/>
  <c r="M58"/>
  <c r="L58"/>
  <c r="K58"/>
  <c r="G58"/>
  <c r="F58"/>
  <c r="E58"/>
  <c r="D58"/>
  <c r="AD57"/>
  <c r="AC57"/>
  <c r="AB57"/>
  <c r="AA57"/>
  <c r="W57" a="1"/>
  <c r="W57" s="1"/>
  <c r="V57"/>
  <c r="U57"/>
  <c r="T57"/>
  <c r="S57"/>
  <c r="R57"/>
  <c r="Q57"/>
  <c r="M57"/>
  <c r="L57"/>
  <c r="K57"/>
  <c r="G57"/>
  <c r="F57"/>
  <c r="E57"/>
  <c r="D57"/>
  <c r="AD56"/>
  <c r="AC56"/>
  <c r="AB56"/>
  <c r="AA56"/>
  <c r="W56" a="1"/>
  <c r="W56" s="1"/>
  <c r="V56"/>
  <c r="U56"/>
  <c r="T56"/>
  <c r="S56"/>
  <c r="R56"/>
  <c r="Q56"/>
  <c r="M56"/>
  <c r="L56"/>
  <c r="K56"/>
  <c r="G56"/>
  <c r="F56"/>
  <c r="E56"/>
  <c r="D56"/>
  <c r="AD55"/>
  <c r="AC55"/>
  <c r="AB55"/>
  <c r="AA55"/>
  <c r="W55" a="1"/>
  <c r="W55" s="1"/>
  <c r="V55"/>
  <c r="U55"/>
  <c r="T55"/>
  <c r="S55"/>
  <c r="R55"/>
  <c r="Q55"/>
  <c r="M55"/>
  <c r="L55"/>
  <c r="K55"/>
  <c r="G55"/>
  <c r="F55"/>
  <c r="E55"/>
  <c r="D55"/>
  <c r="G116" i="3"/>
  <c r="G117" s="1"/>
  <c r="E116"/>
  <c r="E117" s="1"/>
  <c r="E118" s="1"/>
  <c r="C116"/>
  <c r="C117" s="1"/>
  <c r="O109"/>
  <c r="O110" s="1"/>
  <c r="M109"/>
  <c r="M110" s="1"/>
  <c r="K109"/>
  <c r="K110" s="1"/>
  <c r="I109"/>
  <c r="I110" s="1"/>
  <c r="G109"/>
  <c r="G110" s="1"/>
  <c r="E109"/>
  <c r="E110" s="1"/>
  <c r="C109"/>
  <c r="C110" s="1"/>
  <c r="G102"/>
  <c r="G103" s="1"/>
  <c r="E102"/>
  <c r="E103" s="1"/>
  <c r="C102"/>
  <c r="C103" s="1"/>
  <c r="I96"/>
  <c r="I97" s="1"/>
  <c r="I98" s="1"/>
  <c r="G96"/>
  <c r="G97" s="1"/>
  <c r="E96"/>
  <c r="E97" s="1"/>
  <c r="E98" s="1"/>
  <c r="C96"/>
  <c r="C97" s="1"/>
  <c r="AD61"/>
  <c r="AC61"/>
  <c r="AB61"/>
  <c r="AA61"/>
  <c r="W61"/>
  <c r="V61"/>
  <c r="U61"/>
  <c r="T61"/>
  <c r="S61"/>
  <c r="R61"/>
  <c r="Q61"/>
  <c r="M61"/>
  <c r="L61"/>
  <c r="K61"/>
  <c r="G61"/>
  <c r="F61"/>
  <c r="E61"/>
  <c r="D61"/>
  <c r="AD58"/>
  <c r="AC58"/>
  <c r="AB58"/>
  <c r="AA58"/>
  <c r="W58"/>
  <c r="V58"/>
  <c r="U58"/>
  <c r="T58"/>
  <c r="S58"/>
  <c r="R58"/>
  <c r="Q58"/>
  <c r="M58"/>
  <c r="L58"/>
  <c r="K58"/>
  <c r="G58"/>
  <c r="F58"/>
  <c r="E58"/>
  <c r="D58"/>
  <c r="AD57"/>
  <c r="AC57"/>
  <c r="AB57"/>
  <c r="AA57"/>
  <c r="W57" a="1"/>
  <c r="W57" s="1"/>
  <c r="V57"/>
  <c r="U57"/>
  <c r="T57"/>
  <c r="S57"/>
  <c r="R57"/>
  <c r="Q57"/>
  <c r="M57"/>
  <c r="L57"/>
  <c r="K57"/>
  <c r="G57"/>
  <c r="F57"/>
  <c r="E57"/>
  <c r="D57"/>
  <c r="AD56"/>
  <c r="AC56"/>
  <c r="AB56"/>
  <c r="AA56"/>
  <c r="W56" a="1"/>
  <c r="W56" s="1"/>
  <c r="V56"/>
  <c r="U56"/>
  <c r="T56"/>
  <c r="S56"/>
  <c r="R56"/>
  <c r="Q56"/>
  <c r="M56"/>
  <c r="L56"/>
  <c r="K56"/>
  <c r="G56"/>
  <c r="F56"/>
  <c r="E56"/>
  <c r="D56"/>
  <c r="AD55"/>
  <c r="AC55"/>
  <c r="AB55"/>
  <c r="AA55"/>
  <c r="W55" a="1"/>
  <c r="W55" s="1"/>
  <c r="V55"/>
  <c r="U55"/>
  <c r="T55"/>
  <c r="S55"/>
  <c r="R55"/>
  <c r="Q55"/>
  <c r="M55"/>
  <c r="L55"/>
  <c r="K55"/>
  <c r="G55"/>
  <c r="F55"/>
  <c r="E55"/>
  <c r="D55"/>
  <c r="A45" i="8"/>
  <c r="B45"/>
  <c r="AN45" s="1"/>
  <c r="C45"/>
  <c r="H45"/>
  <c r="I45"/>
  <c r="N45"/>
  <c r="O45"/>
  <c r="X45"/>
  <c r="Y45" s="1"/>
  <c r="AE45"/>
  <c r="AF45" s="1"/>
  <c r="AM45"/>
  <c r="AP45"/>
  <c r="A46"/>
  <c r="B46"/>
  <c r="AN46" s="1"/>
  <c r="C46"/>
  <c r="I46"/>
  <c r="N46"/>
  <c r="X46"/>
  <c r="Y46" s="1"/>
  <c r="AP46"/>
  <c r="A47"/>
  <c r="B47"/>
  <c r="AN47" s="1"/>
  <c r="C47"/>
  <c r="H47"/>
  <c r="I47"/>
  <c r="N47"/>
  <c r="O47"/>
  <c r="X47"/>
  <c r="Y47" s="1"/>
  <c r="AE47"/>
  <c r="AF47" s="1"/>
  <c r="AM47"/>
  <c r="AP47"/>
  <c r="A48"/>
  <c r="B48"/>
  <c r="AN48" s="1"/>
  <c r="C48"/>
  <c r="I48"/>
  <c r="N48"/>
  <c r="X48"/>
  <c r="Y48" s="1"/>
  <c r="AP48"/>
  <c r="A49"/>
  <c r="B49"/>
  <c r="C49"/>
  <c r="H49"/>
  <c r="I49"/>
  <c r="N49"/>
  <c r="O49"/>
  <c r="X49"/>
  <c r="Y49" s="1"/>
  <c r="AE49"/>
  <c r="AF49" s="1"/>
  <c r="AM49"/>
  <c r="AP49"/>
  <c r="I6" i="2"/>
  <c r="J9"/>
  <c r="I9"/>
  <c r="AN49" i="8" l="1"/>
  <c r="AN44"/>
  <c r="H43" i="6"/>
  <c r="H49" i="3"/>
  <c r="H47"/>
  <c r="H45"/>
  <c r="AI44"/>
  <c r="AI49" i="8"/>
  <c r="AM44"/>
  <c r="AM48"/>
  <c r="AE48"/>
  <c r="AF48" s="1"/>
  <c r="O48"/>
  <c r="H48"/>
  <c r="AI47"/>
  <c r="AM46"/>
  <c r="AE46"/>
  <c r="AF46" s="1"/>
  <c r="O46"/>
  <c r="H46"/>
  <c r="AI45"/>
  <c r="AI48" i="6"/>
  <c r="AF46"/>
  <c r="X46"/>
  <c r="Y46" s="1"/>
  <c r="N46"/>
  <c r="H46"/>
  <c r="AE45"/>
  <c r="I45"/>
  <c r="AI45" s="1"/>
  <c r="AF44"/>
  <c r="X44"/>
  <c r="Y44" s="1"/>
  <c r="AI44" s="1"/>
  <c r="N44"/>
  <c r="H44"/>
  <c r="AE43"/>
  <c r="I43"/>
  <c r="AI43" s="1"/>
  <c r="AF42"/>
  <c r="X42"/>
  <c r="Y42" s="1"/>
  <c r="AI42" s="1"/>
  <c r="N42"/>
  <c r="H42"/>
  <c r="AE49" i="3"/>
  <c r="I49"/>
  <c r="AI49" s="1"/>
  <c r="AF48"/>
  <c r="X48"/>
  <c r="Y48" s="1"/>
  <c r="AI48" s="1"/>
  <c r="N48"/>
  <c r="H48"/>
  <c r="AE47"/>
  <c r="I47"/>
  <c r="AI47" s="1"/>
  <c r="AF46"/>
  <c r="X46"/>
  <c r="Y46" s="1"/>
  <c r="AI46" s="1"/>
  <c r="N46"/>
  <c r="H46"/>
  <c r="AE45"/>
  <c r="I45"/>
  <c r="AI45" s="1"/>
  <c r="AH46"/>
  <c r="AH44"/>
  <c r="AF49"/>
  <c r="X49"/>
  <c r="Y49" s="1"/>
  <c r="O49"/>
  <c r="AF47"/>
  <c r="X47"/>
  <c r="Y47" s="1"/>
  <c r="O47"/>
  <c r="AF45"/>
  <c r="X45"/>
  <c r="Y45" s="1"/>
  <c r="O45"/>
  <c r="H47" i="6"/>
  <c r="O47"/>
  <c r="X47"/>
  <c r="Y47" s="1"/>
  <c r="AH42"/>
  <c r="H49"/>
  <c r="O49"/>
  <c r="AI49" s="1"/>
  <c r="X49"/>
  <c r="Y49" s="1"/>
  <c r="AF49"/>
  <c r="AH48"/>
  <c r="AE47"/>
  <c r="AF47" s="1"/>
  <c r="I47"/>
  <c r="H45"/>
  <c r="O45"/>
  <c r="X45"/>
  <c r="Y45" s="1"/>
  <c r="AF45"/>
  <c r="AH44"/>
  <c r="AF43"/>
  <c r="X43"/>
  <c r="Y43" s="1"/>
  <c r="O43"/>
  <c r="I98"/>
  <c r="I99"/>
  <c r="E118"/>
  <c r="E119"/>
  <c r="G104"/>
  <c r="G105" s="1"/>
  <c r="C111"/>
  <c r="C112" s="1"/>
  <c r="G111"/>
  <c r="G112" s="1"/>
  <c r="K111"/>
  <c r="K112" s="1"/>
  <c r="O111"/>
  <c r="O112" s="1"/>
  <c r="E104"/>
  <c r="E105" s="1"/>
  <c r="C104"/>
  <c r="C105" s="1"/>
  <c r="C99"/>
  <c r="G98"/>
  <c r="G99" s="1"/>
  <c r="E99"/>
  <c r="E111"/>
  <c r="E112" s="1"/>
  <c r="I111"/>
  <c r="I112" s="1"/>
  <c r="M111"/>
  <c r="M112" s="1"/>
  <c r="G119"/>
  <c r="C118"/>
  <c r="C119" s="1"/>
  <c r="I117" i="3"/>
  <c r="C99"/>
  <c r="C98"/>
  <c r="G99"/>
  <c r="G98"/>
  <c r="C105"/>
  <c r="C104"/>
  <c r="G105"/>
  <c r="G104"/>
  <c r="E112"/>
  <c r="E111"/>
  <c r="I112"/>
  <c r="I111"/>
  <c r="M112"/>
  <c r="M111"/>
  <c r="C119"/>
  <c r="C118"/>
  <c r="G119"/>
  <c r="G118"/>
  <c r="E104"/>
  <c r="E105" s="1"/>
  <c r="C111"/>
  <c r="C112" s="1"/>
  <c r="G111"/>
  <c r="G112" s="1"/>
  <c r="K111"/>
  <c r="K112" s="1"/>
  <c r="O111"/>
  <c r="O112" s="1"/>
  <c r="E99"/>
  <c r="I99"/>
  <c r="E119"/>
  <c r="AH48" i="8"/>
  <c r="AH46"/>
  <c r="AH49"/>
  <c r="AH47"/>
  <c r="AH45"/>
  <c r="AH48" i="3" l="1"/>
  <c r="AO48" i="8" s="1"/>
  <c r="AH46" i="6"/>
  <c r="AO46" i="8" s="1"/>
  <c r="AQ46" s="1"/>
  <c r="AI47" i="6"/>
  <c r="AI46"/>
  <c r="AI46" i="8"/>
  <c r="AI48"/>
  <c r="AK44" i="3"/>
  <c r="AH45"/>
  <c r="AK46"/>
  <c r="AH47"/>
  <c r="AO47" i="8" s="1"/>
  <c r="AK48" i="3"/>
  <c r="AH49"/>
  <c r="AH47" i="6"/>
  <c r="AK42"/>
  <c r="AH43"/>
  <c r="AK46"/>
  <c r="AK44"/>
  <c r="AH45"/>
  <c r="AH49"/>
  <c r="AK48"/>
  <c r="I118"/>
  <c r="I119"/>
  <c r="I118" i="3"/>
  <c r="I119" s="1"/>
  <c r="AK46" i="8"/>
  <c r="AK48"/>
  <c r="AQ48"/>
  <c r="AK45"/>
  <c r="AK47"/>
  <c r="AQ47"/>
  <c r="AK49"/>
  <c r="AO49" l="1"/>
  <c r="AQ44" s="1"/>
  <c r="AO45"/>
  <c r="AK49" i="3"/>
  <c r="AK47"/>
  <c r="AK45"/>
  <c r="AK49" i="6"/>
  <c r="AK45"/>
  <c r="AK43"/>
  <c r="AQ49" i="8"/>
  <c r="AQ45"/>
  <c r="AK47" i="6"/>
  <c r="C2" i="10" l="1"/>
  <c r="C3"/>
  <c r="C4"/>
  <c r="C5"/>
  <c r="C1"/>
  <c r="AP6" i="8" l="1"/>
  <c r="AP7"/>
  <c r="AP8"/>
  <c r="AP9"/>
  <c r="AP10"/>
  <c r="AP11"/>
  <c r="AP12"/>
  <c r="AP13"/>
  <c r="AP14"/>
  <c r="AP15"/>
  <c r="AP16"/>
  <c r="AP17"/>
  <c r="AP18"/>
  <c r="AP19"/>
  <c r="AP20"/>
  <c r="AP21"/>
  <c r="AP22"/>
  <c r="AP23"/>
  <c r="AP24"/>
  <c r="AP25"/>
  <c r="AP26"/>
  <c r="AP27"/>
  <c r="AP28"/>
  <c r="AP29"/>
  <c r="AP30"/>
  <c r="AP31"/>
  <c r="AP32"/>
  <c r="AP33"/>
  <c r="AP34"/>
  <c r="AP35"/>
  <c r="AP36"/>
  <c r="AP37"/>
  <c r="AP38"/>
  <c r="AP39"/>
  <c r="AP40"/>
  <c r="AP41"/>
  <c r="AP42"/>
  <c r="AP43"/>
  <c r="AP5"/>
  <c r="L41" i="9" l="1"/>
  <c r="L40"/>
  <c r="L39"/>
  <c r="L7"/>
  <c r="B37" l="1"/>
  <c r="L37" s="1"/>
  <c r="B36"/>
  <c r="L36" s="1"/>
  <c r="B35"/>
  <c r="L35" s="1"/>
  <c r="B34"/>
  <c r="L34" s="1"/>
  <c r="B33"/>
  <c r="L33" s="1"/>
  <c r="B32"/>
  <c r="L32" s="1"/>
  <c r="B30"/>
  <c r="L30" s="1"/>
  <c r="B29"/>
  <c r="L29" s="1"/>
  <c r="B28"/>
  <c r="L28" s="1"/>
  <c r="B27"/>
  <c r="L27" s="1"/>
  <c r="B26"/>
  <c r="L26" s="1"/>
  <c r="B25"/>
  <c r="L25" s="1"/>
  <c r="B24"/>
  <c r="L24" s="1"/>
  <c r="B23"/>
  <c r="L23" s="1"/>
  <c r="B22"/>
  <c r="L22" s="1"/>
  <c r="B20"/>
  <c r="L20" s="1"/>
  <c r="B19"/>
  <c r="L19" s="1"/>
  <c r="B18"/>
  <c r="L18" s="1"/>
  <c r="B17"/>
  <c r="L17" s="1"/>
  <c r="B16"/>
  <c r="L16" s="1"/>
  <c r="B14"/>
  <c r="L14" s="1"/>
  <c r="B13"/>
  <c r="L13" s="1"/>
  <c r="B12"/>
  <c r="L12" s="1"/>
  <c r="B11"/>
  <c r="L11" s="1"/>
  <c r="B10"/>
  <c r="L10" s="1"/>
  <c r="G9"/>
  <c r="F9"/>
  <c r="E9"/>
  <c r="B9"/>
  <c r="L9" s="1"/>
  <c r="F3"/>
  <c r="P3" s="1"/>
  <c r="C3"/>
  <c r="M3" s="1"/>
  <c r="B3"/>
  <c r="L3" s="1"/>
  <c r="H2"/>
  <c r="Q2" s="1"/>
  <c r="F2"/>
  <c r="P2" s="1"/>
  <c r="C2"/>
  <c r="M2" s="1"/>
  <c r="B2"/>
  <c r="L2" s="1"/>
  <c r="H1"/>
  <c r="F1"/>
  <c r="P1" s="1"/>
  <c r="C1"/>
  <c r="M1" s="1"/>
  <c r="B1"/>
  <c r="L1" s="1"/>
  <c r="E36"/>
  <c r="E35"/>
  <c r="E34"/>
  <c r="E33"/>
  <c r="E29"/>
  <c r="E28"/>
  <c r="E27"/>
  <c r="E26"/>
  <c r="E25"/>
  <c r="E24"/>
  <c r="E23"/>
  <c r="E19"/>
  <c r="E18"/>
  <c r="E17"/>
  <c r="E13"/>
  <c r="E12"/>
  <c r="E11"/>
  <c r="E10"/>
  <c r="F36"/>
  <c r="F43" i="13" s="1"/>
  <c r="F35" i="9"/>
  <c r="F42" i="13" s="1"/>
  <c r="F34" i="9"/>
  <c r="F41" i="13" s="1"/>
  <c r="F33" i="9"/>
  <c r="F40" i="13" s="1"/>
  <c r="F29" i="9"/>
  <c r="F35" i="13" s="1"/>
  <c r="F28" i="9"/>
  <c r="F32" i="13" s="1"/>
  <c r="F27" i="9"/>
  <c r="F31" i="13" s="1"/>
  <c r="F26" i="9"/>
  <c r="F29" i="13" s="1"/>
  <c r="F25" i="9"/>
  <c r="F28" i="13" s="1"/>
  <c r="F24" i="9"/>
  <c r="F27" i="13" s="1"/>
  <c r="F23" i="9"/>
  <c r="F26" i="13" s="1"/>
  <c r="F19" i="9"/>
  <c r="F20" i="13" s="1"/>
  <c r="F18" i="9"/>
  <c r="F19" i="13" s="1"/>
  <c r="F17" i="9"/>
  <c r="F18" i="13" s="1"/>
  <c r="F13" i="9"/>
  <c r="F16" i="13" s="1"/>
  <c r="F12" i="9"/>
  <c r="F15" i="13" s="1"/>
  <c r="F11" i="9"/>
  <c r="F14" i="13" s="1"/>
  <c r="F10" i="9"/>
  <c r="F13" i="13" s="1"/>
  <c r="G36" i="9"/>
  <c r="E43" i="13" s="1"/>
  <c r="G35" i="9"/>
  <c r="E42" i="13" s="1"/>
  <c r="G34" i="9"/>
  <c r="E41" i="13" s="1"/>
  <c r="G33" i="9"/>
  <c r="E40" i="13" s="1"/>
  <c r="G29" i="9"/>
  <c r="E35" i="13" s="1"/>
  <c r="G28" i="9"/>
  <c r="E32" i="13" s="1"/>
  <c r="G27" i="9"/>
  <c r="E31" i="13" s="1"/>
  <c r="G26" i="9"/>
  <c r="E29" i="13" s="1"/>
  <c r="G25" i="9"/>
  <c r="E28" i="13" s="1"/>
  <c r="G24" i="9"/>
  <c r="E27" i="13" s="1"/>
  <c r="G23" i="9"/>
  <c r="E26" i="13" s="1"/>
  <c r="G19" i="9"/>
  <c r="E20" i="13" s="1"/>
  <c r="G18" i="9"/>
  <c r="E19" i="13" s="1"/>
  <c r="G17" i="9"/>
  <c r="E18" i="13" s="1"/>
  <c r="G13" i="9"/>
  <c r="E16" i="13" s="1"/>
  <c r="G12" i="9"/>
  <c r="E15" i="13" s="1"/>
  <c r="G11" i="9"/>
  <c r="E14" i="13" s="1"/>
  <c r="G10" i="9"/>
  <c r="E13" i="13" s="1"/>
  <c r="AD54" i="8"/>
  <c r="AC54"/>
  <c r="AB54"/>
  <c r="AA54"/>
  <c r="C44"/>
  <c r="B44"/>
  <c r="A44"/>
  <c r="C43"/>
  <c r="B43"/>
  <c r="AN43" s="1"/>
  <c r="A43"/>
  <c r="C42"/>
  <c r="B42"/>
  <c r="AN42" s="1"/>
  <c r="A42"/>
  <c r="C41"/>
  <c r="B41"/>
  <c r="AN41" s="1"/>
  <c r="A41"/>
  <c r="C40"/>
  <c r="B40"/>
  <c r="AN40" s="1"/>
  <c r="A40"/>
  <c r="C39"/>
  <c r="B39"/>
  <c r="AN39" s="1"/>
  <c r="A39"/>
  <c r="C38"/>
  <c r="B38"/>
  <c r="AN38" s="1"/>
  <c r="A38"/>
  <c r="C37"/>
  <c r="B37"/>
  <c r="AN37" s="1"/>
  <c r="A37"/>
  <c r="C36"/>
  <c r="B36"/>
  <c r="AN36" s="1"/>
  <c r="A36"/>
  <c r="C35"/>
  <c r="B35"/>
  <c r="AN35" s="1"/>
  <c r="A35"/>
  <c r="C34"/>
  <c r="B34"/>
  <c r="AN34" s="1"/>
  <c r="A34"/>
  <c r="C33"/>
  <c r="B33"/>
  <c r="AN33" s="1"/>
  <c r="A33"/>
  <c r="C32"/>
  <c r="B32"/>
  <c r="AN32" s="1"/>
  <c r="A32"/>
  <c r="C31"/>
  <c r="B31"/>
  <c r="AN31" s="1"/>
  <c r="A31"/>
  <c r="C30"/>
  <c r="B30"/>
  <c r="AN30" s="1"/>
  <c r="A30"/>
  <c r="C29"/>
  <c r="B29"/>
  <c r="AN29" s="1"/>
  <c r="A29"/>
  <c r="C28"/>
  <c r="B28"/>
  <c r="AN28" s="1"/>
  <c r="A28"/>
  <c r="C27"/>
  <c r="B27"/>
  <c r="AN27" s="1"/>
  <c r="A27"/>
  <c r="C26"/>
  <c r="B26"/>
  <c r="AN26" s="1"/>
  <c r="A26"/>
  <c r="C25"/>
  <c r="B25"/>
  <c r="AN25" s="1"/>
  <c r="A25"/>
  <c r="C24"/>
  <c r="B24"/>
  <c r="AN24" s="1"/>
  <c r="A24"/>
  <c r="C23"/>
  <c r="B23"/>
  <c r="AN23" s="1"/>
  <c r="A23"/>
  <c r="C22"/>
  <c r="B22"/>
  <c r="AN22" s="1"/>
  <c r="A22"/>
  <c r="C21"/>
  <c r="B21"/>
  <c r="AN21" s="1"/>
  <c r="A21"/>
  <c r="C20"/>
  <c r="B20"/>
  <c r="AN20" s="1"/>
  <c r="A20"/>
  <c r="C19"/>
  <c r="B19"/>
  <c r="AN19" s="1"/>
  <c r="A19"/>
  <c r="C18"/>
  <c r="B18"/>
  <c r="AN18" s="1"/>
  <c r="A18"/>
  <c r="C17"/>
  <c r="B17"/>
  <c r="AN17" s="1"/>
  <c r="A17"/>
  <c r="C16"/>
  <c r="B16"/>
  <c r="AN16" s="1"/>
  <c r="A16"/>
  <c r="C15"/>
  <c r="B15"/>
  <c r="AN15" s="1"/>
  <c r="A15"/>
  <c r="C14"/>
  <c r="B14"/>
  <c r="AN14" s="1"/>
  <c r="A14"/>
  <c r="C13"/>
  <c r="B13"/>
  <c r="AN13" s="1"/>
  <c r="A13"/>
  <c r="C12"/>
  <c r="B12"/>
  <c r="AN12" s="1"/>
  <c r="A12"/>
  <c r="C11"/>
  <c r="B11"/>
  <c r="AN11" s="1"/>
  <c r="A11"/>
  <c r="C10"/>
  <c r="B10"/>
  <c r="AN10" s="1"/>
  <c r="A10"/>
  <c r="C9"/>
  <c r="B9"/>
  <c r="AN9" s="1"/>
  <c r="A9"/>
  <c r="C8"/>
  <c r="B8"/>
  <c r="AN8" s="1"/>
  <c r="A8"/>
  <c r="C7"/>
  <c r="B7"/>
  <c r="AN7" s="1"/>
  <c r="A7"/>
  <c r="C6"/>
  <c r="B6"/>
  <c r="AN6" s="1"/>
  <c r="A6"/>
  <c r="C5"/>
  <c r="B5"/>
  <c r="A5"/>
  <c r="W1"/>
  <c r="Q1"/>
  <c r="J1"/>
  <c r="C1"/>
  <c r="AM8" l="1"/>
  <c r="AM10"/>
  <c r="AM12"/>
  <c r="AM14"/>
  <c r="AM16"/>
  <c r="AM18"/>
  <c r="AM20"/>
  <c r="AM22"/>
  <c r="AM24"/>
  <c r="AM26"/>
  <c r="AM28"/>
  <c r="AM30"/>
  <c r="AM32"/>
  <c r="AM34"/>
  <c r="AM36"/>
  <c r="AM38"/>
  <c r="AM40"/>
  <c r="AM42"/>
  <c r="AM6"/>
  <c r="C35" i="9"/>
  <c r="C33"/>
  <c r="C29"/>
  <c r="C27"/>
  <c r="C25"/>
  <c r="C23"/>
  <c r="C19"/>
  <c r="C17"/>
  <c r="C13"/>
  <c r="C11"/>
  <c r="C7"/>
  <c r="C36"/>
  <c r="C34"/>
  <c r="C28"/>
  <c r="C26"/>
  <c r="C24"/>
  <c r="C18"/>
  <c r="C12"/>
  <c r="C10"/>
  <c r="B42" i="13"/>
  <c r="B35"/>
  <c r="B31"/>
  <c r="B28"/>
  <c r="B20"/>
  <c r="B16"/>
  <c r="B8"/>
  <c r="B43"/>
  <c r="B41"/>
  <c r="B40"/>
  <c r="B32"/>
  <c r="B29"/>
  <c r="B27"/>
  <c r="B26"/>
  <c r="B19"/>
  <c r="B18"/>
  <c r="B15"/>
  <c r="B14"/>
  <c r="B13"/>
  <c r="AT8" i="8"/>
  <c r="AT7"/>
  <c r="W174"/>
  <c r="Q174"/>
  <c r="I174"/>
  <c r="D174"/>
  <c r="W173"/>
  <c r="Q173"/>
  <c r="I173"/>
  <c r="D173"/>
  <c r="C133"/>
  <c r="C132"/>
  <c r="AU8"/>
  <c r="AU7"/>
  <c r="X174"/>
  <c r="R174"/>
  <c r="J174"/>
  <c r="E174"/>
  <c r="X173"/>
  <c r="R173"/>
  <c r="J173"/>
  <c r="E173"/>
  <c r="D133"/>
  <c r="D132"/>
  <c r="AM7"/>
  <c r="AM9"/>
  <c r="AM11"/>
  <c r="AM13"/>
  <c r="AM15"/>
  <c r="AM17"/>
  <c r="AM19"/>
  <c r="AM21"/>
  <c r="AM23"/>
  <c r="AM25"/>
  <c r="AM27"/>
  <c r="AM29"/>
  <c r="AM31"/>
  <c r="AM33"/>
  <c r="AM35"/>
  <c r="AM37"/>
  <c r="AM39"/>
  <c r="AM41"/>
  <c r="AM43"/>
  <c r="E8" i="13"/>
  <c r="Q1" i="9"/>
  <c r="AN5" i="8"/>
  <c r="G59"/>
  <c r="H14"/>
  <c r="H41"/>
  <c r="H6"/>
  <c r="H22"/>
  <c r="H33"/>
  <c r="H10"/>
  <c r="H18"/>
  <c r="H26"/>
  <c r="H29"/>
  <c r="H37"/>
  <c r="X6"/>
  <c r="Y6" s="1"/>
  <c r="X10"/>
  <c r="Y10" s="1"/>
  <c r="X14"/>
  <c r="Y14" s="1"/>
  <c r="X18"/>
  <c r="Y18" s="1"/>
  <c r="X22"/>
  <c r="Y22" s="1"/>
  <c r="X29"/>
  <c r="Y29" s="1"/>
  <c r="X33"/>
  <c r="Y33" s="1"/>
  <c r="X37"/>
  <c r="Y37" s="1"/>
  <c r="X41"/>
  <c r="Y41" s="1"/>
  <c r="K59"/>
  <c r="M59"/>
  <c r="R59"/>
  <c r="T59"/>
  <c r="V59"/>
  <c r="AA59"/>
  <c r="G62"/>
  <c r="Q62"/>
  <c r="U62"/>
  <c r="AM5"/>
  <c r="O8"/>
  <c r="O12"/>
  <c r="O16"/>
  <c r="O20"/>
  <c r="O24"/>
  <c r="O27"/>
  <c r="O31"/>
  <c r="O35"/>
  <c r="O39"/>
  <c r="O43"/>
  <c r="O11" i="9"/>
  <c r="O13"/>
  <c r="O18"/>
  <c r="O23"/>
  <c r="O25"/>
  <c r="O27"/>
  <c r="O29"/>
  <c r="O34"/>
  <c r="O36"/>
  <c r="O6" i="8"/>
  <c r="H8"/>
  <c r="X8"/>
  <c r="Y8" s="1"/>
  <c r="O10"/>
  <c r="H12"/>
  <c r="X12"/>
  <c r="Y12" s="1"/>
  <c r="O14"/>
  <c r="H16"/>
  <c r="X16"/>
  <c r="Y16" s="1"/>
  <c r="O18"/>
  <c r="H20"/>
  <c r="X20"/>
  <c r="Y20" s="1"/>
  <c r="O22"/>
  <c r="H24"/>
  <c r="X24"/>
  <c r="Y24" s="1"/>
  <c r="N26"/>
  <c r="H27"/>
  <c r="X27"/>
  <c r="Y27" s="1"/>
  <c r="O29"/>
  <c r="H31"/>
  <c r="X31"/>
  <c r="Y31" s="1"/>
  <c r="O33"/>
  <c r="H35"/>
  <c r="X35"/>
  <c r="Y35" s="1"/>
  <c r="O37"/>
  <c r="H39"/>
  <c r="X39"/>
  <c r="Y39" s="1"/>
  <c r="O41"/>
  <c r="H43"/>
  <c r="X43"/>
  <c r="Y43" s="1"/>
  <c r="E59"/>
  <c r="Q59"/>
  <c r="S59"/>
  <c r="U59"/>
  <c r="W59"/>
  <c r="AC62"/>
  <c r="M7" i="9"/>
  <c r="O10"/>
  <c r="O12"/>
  <c r="O17"/>
  <c r="O19"/>
  <c r="O24"/>
  <c r="O26"/>
  <c r="O28"/>
  <c r="O33"/>
  <c r="O35"/>
  <c r="AD62" i="8"/>
  <c r="AC59"/>
  <c r="AB62"/>
  <c r="AA62"/>
  <c r="W62"/>
  <c r="S62"/>
  <c r="M62"/>
  <c r="K62"/>
  <c r="E62"/>
  <c r="Q168"/>
  <c r="Q126"/>
  <c r="Q91"/>
  <c r="Q51"/>
  <c r="I5"/>
  <c r="C13" i="13" s="1"/>
  <c r="AE5" i="8"/>
  <c r="AF5" s="1"/>
  <c r="N7"/>
  <c r="AE7"/>
  <c r="AF7" s="1"/>
  <c r="N9"/>
  <c r="AE9"/>
  <c r="AF9" s="1"/>
  <c r="I11"/>
  <c r="AI11" s="1"/>
  <c r="N11"/>
  <c r="AE11"/>
  <c r="AF11" s="1"/>
  <c r="I13"/>
  <c r="AI13" s="1"/>
  <c r="N13"/>
  <c r="AE13"/>
  <c r="AF13" s="1"/>
  <c r="I15"/>
  <c r="AI15" s="1"/>
  <c r="N15"/>
  <c r="AE15"/>
  <c r="AF15" s="1"/>
  <c r="I17"/>
  <c r="AI17" s="1"/>
  <c r="N17"/>
  <c r="AE17"/>
  <c r="AF17" s="1"/>
  <c r="I19"/>
  <c r="AI19" s="1"/>
  <c r="N19"/>
  <c r="AE19"/>
  <c r="AF19" s="1"/>
  <c r="I21"/>
  <c r="AI21" s="1"/>
  <c r="N21"/>
  <c r="AE21"/>
  <c r="AF21" s="1"/>
  <c r="I23"/>
  <c r="AI23" s="1"/>
  <c r="N23"/>
  <c r="AE23"/>
  <c r="AF23" s="1"/>
  <c r="I25"/>
  <c r="AI25" s="1"/>
  <c r="N25"/>
  <c r="AE25"/>
  <c r="AF25" s="1"/>
  <c r="X28"/>
  <c r="O28"/>
  <c r="H28"/>
  <c r="N28"/>
  <c r="Y28"/>
  <c r="X30"/>
  <c r="Y30" s="1"/>
  <c r="O30"/>
  <c r="H30"/>
  <c r="N30"/>
  <c r="X32"/>
  <c r="O32"/>
  <c r="H32"/>
  <c r="N32"/>
  <c r="Y32"/>
  <c r="X34"/>
  <c r="O34"/>
  <c r="H34"/>
  <c r="N34"/>
  <c r="Y34"/>
  <c r="X36"/>
  <c r="O36"/>
  <c r="H36"/>
  <c r="N36"/>
  <c r="Y36"/>
  <c r="C168"/>
  <c r="C126"/>
  <c r="C91"/>
  <c r="C51"/>
  <c r="N5"/>
  <c r="I7"/>
  <c r="AI7" s="1"/>
  <c r="I9"/>
  <c r="AI9" s="1"/>
  <c r="J168"/>
  <c r="J126"/>
  <c r="J91"/>
  <c r="J51"/>
  <c r="W168"/>
  <c r="W126"/>
  <c r="W91"/>
  <c r="W51"/>
  <c r="H5"/>
  <c r="O5"/>
  <c r="X5"/>
  <c r="I6"/>
  <c r="AI6" s="1"/>
  <c r="N6"/>
  <c r="AE6"/>
  <c r="AF6" s="1"/>
  <c r="H7"/>
  <c r="O7"/>
  <c r="X7"/>
  <c r="Y7" s="1"/>
  <c r="I8"/>
  <c r="AI8" s="1"/>
  <c r="N8"/>
  <c r="AE8"/>
  <c r="AF8" s="1"/>
  <c r="H9"/>
  <c r="O9"/>
  <c r="X9"/>
  <c r="Y9" s="1"/>
  <c r="I10"/>
  <c r="AI10" s="1"/>
  <c r="N10"/>
  <c r="AE10"/>
  <c r="AF10" s="1"/>
  <c r="H11"/>
  <c r="O11"/>
  <c r="X11"/>
  <c r="Y11" s="1"/>
  <c r="I12"/>
  <c r="AI12" s="1"/>
  <c r="N12"/>
  <c r="AE12"/>
  <c r="AF12" s="1"/>
  <c r="H13"/>
  <c r="O13"/>
  <c r="X13"/>
  <c r="Y13" s="1"/>
  <c r="I14"/>
  <c r="AI14" s="1"/>
  <c r="N14"/>
  <c r="AE14"/>
  <c r="AF14" s="1"/>
  <c r="H15"/>
  <c r="O15"/>
  <c r="X15"/>
  <c r="Y15" s="1"/>
  <c r="I16"/>
  <c r="AI16" s="1"/>
  <c r="N16"/>
  <c r="AE16"/>
  <c r="AF16" s="1"/>
  <c r="H17"/>
  <c r="O17"/>
  <c r="X17"/>
  <c r="Y17" s="1"/>
  <c r="I18"/>
  <c r="AI18" s="1"/>
  <c r="N18"/>
  <c r="AE18"/>
  <c r="AF18" s="1"/>
  <c r="H19"/>
  <c r="O19"/>
  <c r="X19"/>
  <c r="Y19" s="1"/>
  <c r="I20"/>
  <c r="AI20" s="1"/>
  <c r="N20"/>
  <c r="AE20"/>
  <c r="AF20" s="1"/>
  <c r="H21"/>
  <c r="O21"/>
  <c r="X21"/>
  <c r="Y21" s="1"/>
  <c r="I22"/>
  <c r="AI22" s="1"/>
  <c r="N22"/>
  <c r="AE22"/>
  <c r="AF22" s="1"/>
  <c r="H23"/>
  <c r="O23"/>
  <c r="X23"/>
  <c r="Y23" s="1"/>
  <c r="I24"/>
  <c r="AI24" s="1"/>
  <c r="N24"/>
  <c r="AE24"/>
  <c r="AF24" s="1"/>
  <c r="H25"/>
  <c r="O25"/>
  <c r="X25"/>
  <c r="Y25" s="1"/>
  <c r="X26"/>
  <c r="Y26" s="1"/>
  <c r="O26"/>
  <c r="I26"/>
  <c r="AI26" s="1"/>
  <c r="AE26"/>
  <c r="AF26" s="1"/>
  <c r="I28"/>
  <c r="AI28" s="1"/>
  <c r="AE28"/>
  <c r="AF28" s="1"/>
  <c r="I30"/>
  <c r="AI30" s="1"/>
  <c r="AE30"/>
  <c r="AF30" s="1"/>
  <c r="I32"/>
  <c r="AI32" s="1"/>
  <c r="AE32"/>
  <c r="AF32" s="1"/>
  <c r="I34"/>
  <c r="AI34" s="1"/>
  <c r="AE34"/>
  <c r="AF34" s="1"/>
  <c r="I36"/>
  <c r="AI36" s="1"/>
  <c r="AE36"/>
  <c r="AF36" s="1"/>
  <c r="I38"/>
  <c r="AI38" s="1"/>
  <c r="N38"/>
  <c r="AE38"/>
  <c r="AF38" s="1"/>
  <c r="I40"/>
  <c r="AI40" s="1"/>
  <c r="N40"/>
  <c r="AE40"/>
  <c r="AF40" s="1"/>
  <c r="I42"/>
  <c r="AI42" s="1"/>
  <c r="N42"/>
  <c r="AE42"/>
  <c r="AF42" s="1"/>
  <c r="I44"/>
  <c r="AI44" s="1"/>
  <c r="N44"/>
  <c r="AE44"/>
  <c r="AF44" s="1"/>
  <c r="D59"/>
  <c r="D62"/>
  <c r="F59"/>
  <c r="F62"/>
  <c r="L62"/>
  <c r="L59"/>
  <c r="I27"/>
  <c r="AI27" s="1"/>
  <c r="N27"/>
  <c r="AE27"/>
  <c r="AF27" s="1"/>
  <c r="I29"/>
  <c r="AI29" s="1"/>
  <c r="N29"/>
  <c r="AE29"/>
  <c r="AF29" s="1"/>
  <c r="I31"/>
  <c r="AI31" s="1"/>
  <c r="N31"/>
  <c r="AE31"/>
  <c r="AF31" s="1"/>
  <c r="I33"/>
  <c r="AI33" s="1"/>
  <c r="N33"/>
  <c r="AE33"/>
  <c r="AF33" s="1"/>
  <c r="I35"/>
  <c r="AI35" s="1"/>
  <c r="N35"/>
  <c r="AE35"/>
  <c r="AF35" s="1"/>
  <c r="I37"/>
  <c r="AI37" s="1"/>
  <c r="N37"/>
  <c r="AE37"/>
  <c r="AF37" s="1"/>
  <c r="H38"/>
  <c r="O38"/>
  <c r="X38"/>
  <c r="Y38" s="1"/>
  <c r="I39"/>
  <c r="AI39" s="1"/>
  <c r="N39"/>
  <c r="AE39"/>
  <c r="AF39" s="1"/>
  <c r="H40"/>
  <c r="O40"/>
  <c r="X40"/>
  <c r="Y40" s="1"/>
  <c r="I41"/>
  <c r="AI41" s="1"/>
  <c r="N41"/>
  <c r="AE41"/>
  <c r="AF41" s="1"/>
  <c r="H42"/>
  <c r="O42"/>
  <c r="X42"/>
  <c r="Y42" s="1"/>
  <c r="I43"/>
  <c r="AI43" s="1"/>
  <c r="N43"/>
  <c r="AE43"/>
  <c r="AF43" s="1"/>
  <c r="H44"/>
  <c r="O44"/>
  <c r="X44"/>
  <c r="Y44" s="1"/>
  <c r="AB59"/>
  <c r="AD59"/>
  <c r="R62"/>
  <c r="T62"/>
  <c r="V62"/>
  <c r="B37" i="7"/>
  <c r="B36"/>
  <c r="B35"/>
  <c r="B34"/>
  <c r="B33"/>
  <c r="B32"/>
  <c r="B30"/>
  <c r="B29"/>
  <c r="B28"/>
  <c r="B27"/>
  <c r="B26"/>
  <c r="B25"/>
  <c r="B24"/>
  <c r="B23"/>
  <c r="B22"/>
  <c r="B20"/>
  <c r="B19"/>
  <c r="B18"/>
  <c r="B17"/>
  <c r="B16"/>
  <c r="B14"/>
  <c r="B13"/>
  <c r="B12"/>
  <c r="B11"/>
  <c r="B10"/>
  <c r="G9"/>
  <c r="F9"/>
  <c r="E9"/>
  <c r="B9"/>
  <c r="F3"/>
  <c r="C3"/>
  <c r="B3"/>
  <c r="H2"/>
  <c r="F2"/>
  <c r="C2"/>
  <c r="B2"/>
  <c r="H1"/>
  <c r="E8" i="12" s="1"/>
  <c r="F1" i="7"/>
  <c r="C1"/>
  <c r="B1"/>
  <c r="AD59" i="6"/>
  <c r="AC59"/>
  <c r="AB59"/>
  <c r="W59"/>
  <c r="V59"/>
  <c r="U59"/>
  <c r="T59"/>
  <c r="S59"/>
  <c r="R59"/>
  <c r="Q59"/>
  <c r="M59"/>
  <c r="L59"/>
  <c r="K59"/>
  <c r="G59"/>
  <c r="F59"/>
  <c r="E59"/>
  <c r="D59"/>
  <c r="E36" i="7"/>
  <c r="E35"/>
  <c r="E34"/>
  <c r="E33"/>
  <c r="E29"/>
  <c r="E28"/>
  <c r="E27"/>
  <c r="E26"/>
  <c r="E25"/>
  <c r="E24"/>
  <c r="E23"/>
  <c r="E19"/>
  <c r="E18"/>
  <c r="E17"/>
  <c r="E13"/>
  <c r="E12"/>
  <c r="E11"/>
  <c r="E10"/>
  <c r="F36"/>
  <c r="F43" i="12" s="1"/>
  <c r="F35" i="7"/>
  <c r="F42" i="12" s="1"/>
  <c r="F34" i="7"/>
  <c r="F41" i="12" s="1"/>
  <c r="F33" i="7"/>
  <c r="F40" i="12" s="1"/>
  <c r="F29" i="7"/>
  <c r="F35" i="12" s="1"/>
  <c r="F28" i="7"/>
  <c r="F32" i="12" s="1"/>
  <c r="F27" i="7"/>
  <c r="F31" i="12" s="1"/>
  <c r="F26" i="7"/>
  <c r="F29" i="12" s="1"/>
  <c r="F25" i="7"/>
  <c r="F28" i="12" s="1"/>
  <c r="F24" i="7"/>
  <c r="F27" i="12" s="1"/>
  <c r="F23" i="7"/>
  <c r="F26" i="12" s="1"/>
  <c r="F19" i="7"/>
  <c r="F20" i="12" s="1"/>
  <c r="F18" i="7"/>
  <c r="F19" i="12" s="1"/>
  <c r="F17" i="7"/>
  <c r="F18" i="12" s="1"/>
  <c r="F13" i="7"/>
  <c r="F16" i="12" s="1"/>
  <c r="F12" i="7"/>
  <c r="F15" i="12" s="1"/>
  <c r="F11" i="7"/>
  <c r="F14" i="12" s="1"/>
  <c r="F10" i="7"/>
  <c r="F13" i="12" s="1"/>
  <c r="G36" i="7"/>
  <c r="E43" i="12" s="1"/>
  <c r="G35" i="7"/>
  <c r="E42" i="12" s="1"/>
  <c r="G34" i="7"/>
  <c r="E41" i="12" s="1"/>
  <c r="G33" i="7"/>
  <c r="E40" i="12" s="1"/>
  <c r="G29" i="7"/>
  <c r="E35" i="12" s="1"/>
  <c r="G28" i="7"/>
  <c r="E32" i="12" s="1"/>
  <c r="G27" i="7"/>
  <c r="E31" i="12" s="1"/>
  <c r="G26" i="7"/>
  <c r="E29" i="12" s="1"/>
  <c r="G25" i="7"/>
  <c r="E28" i="12" s="1"/>
  <c r="G24" i="7"/>
  <c r="E27" i="12" s="1"/>
  <c r="G23" i="7"/>
  <c r="E26" i="12" s="1"/>
  <c r="G19" i="7"/>
  <c r="E20" i="12" s="1"/>
  <c r="G18" i="7"/>
  <c r="E19" i="12" s="1"/>
  <c r="G17" i="7"/>
  <c r="E18" i="12" s="1"/>
  <c r="G13" i="7"/>
  <c r="E16" i="12" s="1"/>
  <c r="G12" i="7"/>
  <c r="E15" i="12" s="1"/>
  <c r="G11" i="7"/>
  <c r="E14" i="12" s="1"/>
  <c r="G10" i="7"/>
  <c r="E13" i="12" s="1"/>
  <c r="AD54" i="6"/>
  <c r="AC54"/>
  <c r="AB54"/>
  <c r="AA54"/>
  <c r="C41"/>
  <c r="B41"/>
  <c r="A41"/>
  <c r="C40"/>
  <c r="B40"/>
  <c r="A40"/>
  <c r="C39"/>
  <c r="B39"/>
  <c r="A39"/>
  <c r="C38"/>
  <c r="B38"/>
  <c r="A38"/>
  <c r="C37"/>
  <c r="B37"/>
  <c r="A37"/>
  <c r="C36"/>
  <c r="B36"/>
  <c r="A36"/>
  <c r="C35"/>
  <c r="B35"/>
  <c r="A35"/>
  <c r="C34"/>
  <c r="B34"/>
  <c r="A34"/>
  <c r="C33"/>
  <c r="B33"/>
  <c r="A33"/>
  <c r="C32"/>
  <c r="B32"/>
  <c r="A32"/>
  <c r="C31"/>
  <c r="B31"/>
  <c r="A31"/>
  <c r="C30"/>
  <c r="B30"/>
  <c r="A30"/>
  <c r="C29"/>
  <c r="B29"/>
  <c r="A29"/>
  <c r="C28"/>
  <c r="B28"/>
  <c r="A28"/>
  <c r="C27"/>
  <c r="B27"/>
  <c r="A27"/>
  <c r="C26"/>
  <c r="B26"/>
  <c r="A26"/>
  <c r="C25"/>
  <c r="B25"/>
  <c r="A25"/>
  <c r="C24"/>
  <c r="B24"/>
  <c r="A24"/>
  <c r="C23"/>
  <c r="B23"/>
  <c r="A23"/>
  <c r="C22"/>
  <c r="B22"/>
  <c r="A22"/>
  <c r="C21"/>
  <c r="B21"/>
  <c r="A21"/>
  <c r="C20"/>
  <c r="B20"/>
  <c r="A20"/>
  <c r="C19"/>
  <c r="B19"/>
  <c r="A19"/>
  <c r="C18"/>
  <c r="B18"/>
  <c r="A18"/>
  <c r="C17"/>
  <c r="B17"/>
  <c r="A17"/>
  <c r="C16"/>
  <c r="B16"/>
  <c r="A16"/>
  <c r="C15"/>
  <c r="B15"/>
  <c r="A15"/>
  <c r="C14"/>
  <c r="B14"/>
  <c r="A14"/>
  <c r="C13"/>
  <c r="B13"/>
  <c r="A13"/>
  <c r="C12"/>
  <c r="B12"/>
  <c r="A12"/>
  <c r="C11"/>
  <c r="B11"/>
  <c r="A11"/>
  <c r="C10"/>
  <c r="B10"/>
  <c r="A10"/>
  <c r="C9"/>
  <c r="B9"/>
  <c r="A9"/>
  <c r="C8"/>
  <c r="B8"/>
  <c r="A8"/>
  <c r="C7"/>
  <c r="B7"/>
  <c r="A7"/>
  <c r="C6"/>
  <c r="B6"/>
  <c r="A6"/>
  <c r="C5"/>
  <c r="B5"/>
  <c r="A5"/>
  <c r="W1"/>
  <c r="Q1"/>
  <c r="J1"/>
  <c r="J51" s="1"/>
  <c r="C1"/>
  <c r="N35" i="9" l="1"/>
  <c r="N33"/>
  <c r="N29"/>
  <c r="N27"/>
  <c r="N25"/>
  <c r="N23"/>
  <c r="N19"/>
  <c r="N17"/>
  <c r="N13"/>
  <c r="N11"/>
  <c r="B42" i="12"/>
  <c r="B35"/>
  <c r="B31"/>
  <c r="B28"/>
  <c r="B20"/>
  <c r="B16"/>
  <c r="B8"/>
  <c r="N36" i="9"/>
  <c r="N34"/>
  <c r="N28"/>
  <c r="N26"/>
  <c r="N24"/>
  <c r="N18"/>
  <c r="N12"/>
  <c r="N10"/>
  <c r="B43" i="12"/>
  <c r="B41"/>
  <c r="B40"/>
  <c r="B32"/>
  <c r="B29"/>
  <c r="B27"/>
  <c r="B26"/>
  <c r="B19"/>
  <c r="B18"/>
  <c r="B15"/>
  <c r="B14"/>
  <c r="B13"/>
  <c r="C36" i="7"/>
  <c r="C34"/>
  <c r="C28"/>
  <c r="C26"/>
  <c r="C24"/>
  <c r="C18"/>
  <c r="C12"/>
  <c r="C10"/>
  <c r="C35"/>
  <c r="C33"/>
  <c r="C29"/>
  <c r="C27"/>
  <c r="C25"/>
  <c r="C23"/>
  <c r="C19"/>
  <c r="C17"/>
  <c r="C13"/>
  <c r="C11"/>
  <c r="C7"/>
  <c r="Q173" i="6"/>
  <c r="C131"/>
  <c r="X173"/>
  <c r="Q172"/>
  <c r="D172"/>
  <c r="I172"/>
  <c r="I173"/>
  <c r="D131"/>
  <c r="E172"/>
  <c r="R172"/>
  <c r="E173"/>
  <c r="R173"/>
  <c r="D173"/>
  <c r="W173"/>
  <c r="C132"/>
  <c r="W172"/>
  <c r="D132"/>
  <c r="J172"/>
  <c r="X172"/>
  <c r="J173"/>
  <c r="O29"/>
  <c r="P29" s="1"/>
  <c r="X31"/>
  <c r="O33"/>
  <c r="X35"/>
  <c r="O37"/>
  <c r="P37" s="1"/>
  <c r="X39"/>
  <c r="O41"/>
  <c r="AF58" i="8"/>
  <c r="AF57"/>
  <c r="AF56"/>
  <c r="AF55"/>
  <c r="M116"/>
  <c r="M117" s="1"/>
  <c r="M118" s="1"/>
  <c r="M119" s="1"/>
  <c r="AG47"/>
  <c r="AG49"/>
  <c r="AG45"/>
  <c r="AG48"/>
  <c r="AG46"/>
  <c r="C37" i="9"/>
  <c r="O6" i="6"/>
  <c r="X8"/>
  <c r="O10"/>
  <c r="X12"/>
  <c r="O14"/>
  <c r="X16"/>
  <c r="O18"/>
  <c r="X20"/>
  <c r="O22"/>
  <c r="X24"/>
  <c r="O26"/>
  <c r="I28"/>
  <c r="AI28" s="1"/>
  <c r="AE30"/>
  <c r="I32"/>
  <c r="AI32" s="1"/>
  <c r="AE34"/>
  <c r="I36"/>
  <c r="AI36" s="1"/>
  <c r="AE38"/>
  <c r="I40"/>
  <c r="AI40" s="1"/>
  <c r="K102" i="8"/>
  <c r="K103" s="1"/>
  <c r="K104" s="1"/>
  <c r="K105" s="1"/>
  <c r="O61"/>
  <c r="O57"/>
  <c r="O55"/>
  <c r="O58"/>
  <c r="O56"/>
  <c r="P49"/>
  <c r="P47"/>
  <c r="P45"/>
  <c r="P46"/>
  <c r="P48"/>
  <c r="K96"/>
  <c r="K97" s="1"/>
  <c r="K98" s="1"/>
  <c r="K99" s="1"/>
  <c r="I61"/>
  <c r="I57"/>
  <c r="I55"/>
  <c r="I58"/>
  <c r="I56"/>
  <c r="J47"/>
  <c r="J45"/>
  <c r="J49"/>
  <c r="J48"/>
  <c r="J46"/>
  <c r="C18" i="13"/>
  <c r="C40"/>
  <c r="C14" i="9"/>
  <c r="C20"/>
  <c r="G14"/>
  <c r="O37"/>
  <c r="O14"/>
  <c r="O20"/>
  <c r="AA59" i="6"/>
  <c r="H29"/>
  <c r="I34"/>
  <c r="AI34" s="1"/>
  <c r="H37"/>
  <c r="X6"/>
  <c r="Y6" s="1"/>
  <c r="X10"/>
  <c r="Y10" s="1"/>
  <c r="X14"/>
  <c r="Y14" s="1"/>
  <c r="X18"/>
  <c r="Y18" s="1"/>
  <c r="X22"/>
  <c r="Y22" s="1"/>
  <c r="X26"/>
  <c r="Y26" s="1"/>
  <c r="X33"/>
  <c r="X41"/>
  <c r="Y41" s="1"/>
  <c r="H6"/>
  <c r="H10"/>
  <c r="H14"/>
  <c r="H18"/>
  <c r="H22"/>
  <c r="H26"/>
  <c r="X29"/>
  <c r="I30"/>
  <c r="J30" s="1"/>
  <c r="H33"/>
  <c r="X37"/>
  <c r="Y37" s="1"/>
  <c r="I38"/>
  <c r="J38" s="1"/>
  <c r="H41"/>
  <c r="O8"/>
  <c r="P8" s="1"/>
  <c r="O12"/>
  <c r="P12" s="1"/>
  <c r="O16"/>
  <c r="P16" s="1"/>
  <c r="O20"/>
  <c r="P20" s="1"/>
  <c r="O24"/>
  <c r="P24" s="1"/>
  <c r="AE28"/>
  <c r="AF28" s="1"/>
  <c r="O31"/>
  <c r="P31" s="1"/>
  <c r="AE32"/>
  <c r="AF32" s="1"/>
  <c r="O35"/>
  <c r="P35" s="1"/>
  <c r="AE36"/>
  <c r="AF36" s="1"/>
  <c r="O39"/>
  <c r="P39" s="1"/>
  <c r="AE40"/>
  <c r="AF40" s="1"/>
  <c r="H8"/>
  <c r="H12"/>
  <c r="H16"/>
  <c r="H20"/>
  <c r="H24"/>
  <c r="H31"/>
  <c r="H35"/>
  <c r="H39"/>
  <c r="C46" i="9"/>
  <c r="B46" s="1"/>
  <c r="AK33" i="8"/>
  <c r="AK39"/>
  <c r="AK6"/>
  <c r="AG42"/>
  <c r="AK43"/>
  <c r="AK36"/>
  <c r="AK28"/>
  <c r="P44"/>
  <c r="P28"/>
  <c r="P36"/>
  <c r="P43"/>
  <c r="P40"/>
  <c r="AH7"/>
  <c r="AH23"/>
  <c r="AH19"/>
  <c r="AH15"/>
  <c r="AH11"/>
  <c r="P41"/>
  <c r="P37"/>
  <c r="P29"/>
  <c r="J44"/>
  <c r="F99"/>
  <c r="D119"/>
  <c r="D116"/>
  <c r="D117"/>
  <c r="AG41"/>
  <c r="AH41"/>
  <c r="J41"/>
  <c r="J40"/>
  <c r="AG38"/>
  <c r="AG37"/>
  <c r="AH37"/>
  <c r="J37"/>
  <c r="AG31"/>
  <c r="AK31"/>
  <c r="AG29"/>
  <c r="J29"/>
  <c r="AH29"/>
  <c r="AK44"/>
  <c r="AH44"/>
  <c r="AO44" s="1"/>
  <c r="AK40"/>
  <c r="AH40"/>
  <c r="J34"/>
  <c r="AH34"/>
  <c r="AK34"/>
  <c r="AG32"/>
  <c r="J32"/>
  <c r="AG30"/>
  <c r="J25"/>
  <c r="J26"/>
  <c r="AK26"/>
  <c r="AH26"/>
  <c r="AG25"/>
  <c r="P23"/>
  <c r="AK23"/>
  <c r="AG22"/>
  <c r="AK22"/>
  <c r="AG21"/>
  <c r="P19"/>
  <c r="AK19"/>
  <c r="AG18"/>
  <c r="AK18"/>
  <c r="AG17"/>
  <c r="P15"/>
  <c r="AK15"/>
  <c r="AG14"/>
  <c r="AK14"/>
  <c r="AG13"/>
  <c r="P11"/>
  <c r="AK11"/>
  <c r="AG10"/>
  <c r="AK10"/>
  <c r="AG9"/>
  <c r="P7"/>
  <c r="P6"/>
  <c r="P8"/>
  <c r="P10"/>
  <c r="P12"/>
  <c r="P14"/>
  <c r="P16"/>
  <c r="P18"/>
  <c r="P20"/>
  <c r="P22"/>
  <c r="P24"/>
  <c r="P30"/>
  <c r="P34"/>
  <c r="P27"/>
  <c r="P31"/>
  <c r="P35"/>
  <c r="P112"/>
  <c r="J112"/>
  <c r="H117"/>
  <c r="AG44"/>
  <c r="AG43"/>
  <c r="AH43"/>
  <c r="J43"/>
  <c r="J42"/>
  <c r="AK41"/>
  <c r="AG40"/>
  <c r="AG39"/>
  <c r="P39"/>
  <c r="AH39"/>
  <c r="J39"/>
  <c r="J38"/>
  <c r="AK37"/>
  <c r="AG35"/>
  <c r="AK35"/>
  <c r="AG33"/>
  <c r="P33"/>
  <c r="J33"/>
  <c r="AH33"/>
  <c r="AK29"/>
  <c r="AG27"/>
  <c r="AK27"/>
  <c r="AK42"/>
  <c r="P42"/>
  <c r="AH42"/>
  <c r="AK38"/>
  <c r="P38"/>
  <c r="AH38"/>
  <c r="AG36"/>
  <c r="J36"/>
  <c r="AG34"/>
  <c r="AK32"/>
  <c r="P32"/>
  <c r="J30"/>
  <c r="AH30"/>
  <c r="AK30"/>
  <c r="AG28"/>
  <c r="J28"/>
  <c r="AG26"/>
  <c r="P26"/>
  <c r="AH25"/>
  <c r="P25"/>
  <c r="AK25"/>
  <c r="AG24"/>
  <c r="AK24"/>
  <c r="AG23"/>
  <c r="AH21"/>
  <c r="P21"/>
  <c r="AK21"/>
  <c r="AG20"/>
  <c r="AK20"/>
  <c r="AG19"/>
  <c r="AH17"/>
  <c r="P17"/>
  <c r="AK17"/>
  <c r="AG16"/>
  <c r="AK16"/>
  <c r="AG15"/>
  <c r="AH13"/>
  <c r="P13"/>
  <c r="AK13"/>
  <c r="AG12"/>
  <c r="AK12"/>
  <c r="AG11"/>
  <c r="AH9"/>
  <c r="AK9"/>
  <c r="P9"/>
  <c r="AG8"/>
  <c r="AK8"/>
  <c r="AG7"/>
  <c r="AG6"/>
  <c r="AK7"/>
  <c r="D112"/>
  <c r="F112"/>
  <c r="H105"/>
  <c r="D99"/>
  <c r="D118"/>
  <c r="J35"/>
  <c r="AH35"/>
  <c r="J31"/>
  <c r="AH31"/>
  <c r="J27"/>
  <c r="AH27"/>
  <c r="AH24"/>
  <c r="J24"/>
  <c r="J23"/>
  <c r="AH22"/>
  <c r="J22"/>
  <c r="J21"/>
  <c r="AH20"/>
  <c r="J20"/>
  <c r="J19"/>
  <c r="AH18"/>
  <c r="J18"/>
  <c r="J17"/>
  <c r="AH16"/>
  <c r="J16"/>
  <c r="J15"/>
  <c r="AH14"/>
  <c r="J14"/>
  <c r="J13"/>
  <c r="AH12"/>
  <c r="J12"/>
  <c r="J11"/>
  <c r="AH10"/>
  <c r="J10"/>
  <c r="J9"/>
  <c r="J8"/>
  <c r="AH8"/>
  <c r="J7"/>
  <c r="J6"/>
  <c r="AH6"/>
  <c r="F37" i="9"/>
  <c r="G37"/>
  <c r="J5" i="8"/>
  <c r="AG5"/>
  <c r="AH36"/>
  <c r="AH32"/>
  <c r="AH28"/>
  <c r="F14" i="9"/>
  <c r="F20"/>
  <c r="G20"/>
  <c r="Y5" i="8"/>
  <c r="P5"/>
  <c r="C167" i="6"/>
  <c r="C125"/>
  <c r="C91"/>
  <c r="C51"/>
  <c r="X13"/>
  <c r="Y13" s="1"/>
  <c r="O13"/>
  <c r="P13" s="1"/>
  <c r="H13"/>
  <c r="X15"/>
  <c r="O15"/>
  <c r="P15" s="1"/>
  <c r="H15"/>
  <c r="N15"/>
  <c r="Y15"/>
  <c r="X17"/>
  <c r="O17"/>
  <c r="P17" s="1"/>
  <c r="H17"/>
  <c r="N17"/>
  <c r="Y17"/>
  <c r="X19"/>
  <c r="O19"/>
  <c r="P19" s="1"/>
  <c r="H19"/>
  <c r="N19"/>
  <c r="Y19"/>
  <c r="X21"/>
  <c r="O21"/>
  <c r="P21" s="1"/>
  <c r="H21"/>
  <c r="N21"/>
  <c r="Y21"/>
  <c r="Q167"/>
  <c r="Q125"/>
  <c r="Q91"/>
  <c r="Q51"/>
  <c r="X5"/>
  <c r="O5"/>
  <c r="C18" i="12" s="1"/>
  <c r="H5" i="6"/>
  <c r="N5"/>
  <c r="X7"/>
  <c r="Y7" s="1"/>
  <c r="O7"/>
  <c r="P7" s="1"/>
  <c r="H7"/>
  <c r="N7"/>
  <c r="X9"/>
  <c r="O9"/>
  <c r="P9" s="1"/>
  <c r="H9"/>
  <c r="N9"/>
  <c r="Y9"/>
  <c r="X11"/>
  <c r="Y11" s="1"/>
  <c r="O11"/>
  <c r="P11" s="1"/>
  <c r="H11"/>
  <c r="N11"/>
  <c r="N13"/>
  <c r="I5"/>
  <c r="AE5"/>
  <c r="I7"/>
  <c r="AI7" s="1"/>
  <c r="AE7"/>
  <c r="AF7" s="1"/>
  <c r="I9"/>
  <c r="AI9" s="1"/>
  <c r="AE9"/>
  <c r="AF9" s="1"/>
  <c r="I11"/>
  <c r="AI11" s="1"/>
  <c r="AE11"/>
  <c r="AF11" s="1"/>
  <c r="I13"/>
  <c r="AI13" s="1"/>
  <c r="AE13"/>
  <c r="AF13" s="1"/>
  <c r="I15"/>
  <c r="AI15" s="1"/>
  <c r="AE15"/>
  <c r="AF15" s="1"/>
  <c r="I17"/>
  <c r="AI17" s="1"/>
  <c r="AE17"/>
  <c r="AF17" s="1"/>
  <c r="I19"/>
  <c r="AI19" s="1"/>
  <c r="AE19"/>
  <c r="AF19" s="1"/>
  <c r="I21"/>
  <c r="AI21" s="1"/>
  <c r="AE21"/>
  <c r="AF21" s="1"/>
  <c r="I23"/>
  <c r="AI23" s="1"/>
  <c r="N23"/>
  <c r="AE23"/>
  <c r="AF23" s="1"/>
  <c r="I25"/>
  <c r="AI25" s="1"/>
  <c r="N25"/>
  <c r="AE25"/>
  <c r="AF25" s="1"/>
  <c r="I27"/>
  <c r="AI27" s="1"/>
  <c r="N27"/>
  <c r="AE27"/>
  <c r="AF27" s="1"/>
  <c r="J167"/>
  <c r="J125"/>
  <c r="J91"/>
  <c r="W167"/>
  <c r="W125"/>
  <c r="W91"/>
  <c r="I6"/>
  <c r="J6" s="1"/>
  <c r="N6"/>
  <c r="AE6"/>
  <c r="AF6" s="1"/>
  <c r="I8"/>
  <c r="AI8" s="1"/>
  <c r="N8"/>
  <c r="Y8"/>
  <c r="AE8"/>
  <c r="AF8" s="1"/>
  <c r="I10"/>
  <c r="J10" s="1"/>
  <c r="N10"/>
  <c r="AE10"/>
  <c r="AF10" s="1"/>
  <c r="I12"/>
  <c r="AI12" s="1"/>
  <c r="N12"/>
  <c r="Y12"/>
  <c r="AE12"/>
  <c r="AF12" s="1"/>
  <c r="I14"/>
  <c r="J14" s="1"/>
  <c r="N14"/>
  <c r="AE14"/>
  <c r="AF14" s="1"/>
  <c r="I16"/>
  <c r="AI16" s="1"/>
  <c r="N16"/>
  <c r="Y16"/>
  <c r="AE16"/>
  <c r="AF16" s="1"/>
  <c r="I18"/>
  <c r="J18" s="1"/>
  <c r="N18"/>
  <c r="AE18"/>
  <c r="AF18" s="1"/>
  <c r="I20"/>
  <c r="AI20" s="1"/>
  <c r="N20"/>
  <c r="Y20"/>
  <c r="AE20"/>
  <c r="AF20" s="1"/>
  <c r="I22"/>
  <c r="J22" s="1"/>
  <c r="N22"/>
  <c r="AE22"/>
  <c r="AF22" s="1"/>
  <c r="H23"/>
  <c r="O23"/>
  <c r="P23" s="1"/>
  <c r="X23"/>
  <c r="Y23" s="1"/>
  <c r="I24"/>
  <c r="AI24" s="1"/>
  <c r="N24"/>
  <c r="Y24"/>
  <c r="AE24"/>
  <c r="AF24" s="1"/>
  <c r="H25"/>
  <c r="O25"/>
  <c r="P25" s="1"/>
  <c r="X25"/>
  <c r="Y25" s="1"/>
  <c r="I26"/>
  <c r="J26" s="1"/>
  <c r="N26"/>
  <c r="AE26"/>
  <c r="AF26" s="1"/>
  <c r="H27"/>
  <c r="O27"/>
  <c r="P27" s="1"/>
  <c r="X27"/>
  <c r="Y27" s="1"/>
  <c r="X28"/>
  <c r="Y28" s="1"/>
  <c r="O28"/>
  <c r="P28" s="1"/>
  <c r="H28"/>
  <c r="N28"/>
  <c r="AF30"/>
  <c r="X30"/>
  <c r="Y30" s="1"/>
  <c r="O30"/>
  <c r="P30" s="1"/>
  <c r="H30"/>
  <c r="N30"/>
  <c r="X32"/>
  <c r="Y32" s="1"/>
  <c r="O32"/>
  <c r="P32" s="1"/>
  <c r="H32"/>
  <c r="N32"/>
  <c r="AF34"/>
  <c r="X34"/>
  <c r="Y34" s="1"/>
  <c r="O34"/>
  <c r="P34" s="1"/>
  <c r="H34"/>
  <c r="N34"/>
  <c r="X36"/>
  <c r="Y36" s="1"/>
  <c r="O36"/>
  <c r="P36" s="1"/>
  <c r="H36"/>
  <c r="N36"/>
  <c r="AF38"/>
  <c r="X38"/>
  <c r="Y38" s="1"/>
  <c r="O38"/>
  <c r="P38" s="1"/>
  <c r="H38"/>
  <c r="N38"/>
  <c r="X40"/>
  <c r="Y40" s="1"/>
  <c r="O40"/>
  <c r="P40" s="1"/>
  <c r="H40"/>
  <c r="N40"/>
  <c r="W51"/>
  <c r="I29"/>
  <c r="J29" s="1"/>
  <c r="N29"/>
  <c r="Y29"/>
  <c r="AE29"/>
  <c r="AF29" s="1"/>
  <c r="I31"/>
  <c r="AI31" s="1"/>
  <c r="N31"/>
  <c r="Y31"/>
  <c r="AE31"/>
  <c r="AF31" s="1"/>
  <c r="I33"/>
  <c r="AI33" s="1"/>
  <c r="N33"/>
  <c r="Y33"/>
  <c r="AE33"/>
  <c r="AF33" s="1"/>
  <c r="I35"/>
  <c r="AI35" s="1"/>
  <c r="N35"/>
  <c r="Y35"/>
  <c r="AE35"/>
  <c r="AF35" s="1"/>
  <c r="I37"/>
  <c r="J37" s="1"/>
  <c r="N37"/>
  <c r="AE37"/>
  <c r="AF37" s="1"/>
  <c r="I39"/>
  <c r="AI39" s="1"/>
  <c r="N39"/>
  <c r="Y39"/>
  <c r="AE39"/>
  <c r="AF39" s="1"/>
  <c r="I41"/>
  <c r="AI41" s="1"/>
  <c r="N41"/>
  <c r="AE41"/>
  <c r="AF41" s="1"/>
  <c r="E62"/>
  <c r="G62"/>
  <c r="L62"/>
  <c r="Q62"/>
  <c r="S62"/>
  <c r="U62"/>
  <c r="W62"/>
  <c r="AB62"/>
  <c r="AD62"/>
  <c r="D62"/>
  <c r="F62"/>
  <c r="K62"/>
  <c r="M62"/>
  <c r="R62"/>
  <c r="T62"/>
  <c r="V62"/>
  <c r="AA62"/>
  <c r="AC62"/>
  <c r="H119"/>
  <c r="G9" i="5"/>
  <c r="F9"/>
  <c r="E9"/>
  <c r="B37"/>
  <c r="B36"/>
  <c r="B35"/>
  <c r="B34"/>
  <c r="B33"/>
  <c r="B30"/>
  <c r="B29"/>
  <c r="B28"/>
  <c r="B27"/>
  <c r="B26"/>
  <c r="B25"/>
  <c r="B24"/>
  <c r="B23"/>
  <c r="B20"/>
  <c r="B19"/>
  <c r="B18"/>
  <c r="B17"/>
  <c r="B14"/>
  <c r="B13"/>
  <c r="B12"/>
  <c r="B11"/>
  <c r="B32"/>
  <c r="B22"/>
  <c r="B16"/>
  <c r="B9"/>
  <c r="B10"/>
  <c r="H2"/>
  <c r="H1"/>
  <c r="E8" i="11" s="1"/>
  <c r="F3" i="5"/>
  <c r="F2"/>
  <c r="F1"/>
  <c r="C2"/>
  <c r="C3"/>
  <c r="C1"/>
  <c r="B2"/>
  <c r="B3"/>
  <c r="B1"/>
  <c r="J46" i="6" l="1"/>
  <c r="J49"/>
  <c r="J45"/>
  <c r="J42"/>
  <c r="I58"/>
  <c r="I56"/>
  <c r="I61"/>
  <c r="J43"/>
  <c r="I57"/>
  <c r="I55"/>
  <c r="K96"/>
  <c r="K97" s="1"/>
  <c r="K98" s="1"/>
  <c r="K99" s="1"/>
  <c r="J48"/>
  <c r="J44"/>
  <c r="J47"/>
  <c r="AI38"/>
  <c r="J34"/>
  <c r="AI30"/>
  <c r="AI26"/>
  <c r="J24"/>
  <c r="AI22"/>
  <c r="AI18"/>
  <c r="J16"/>
  <c r="P14"/>
  <c r="AI14"/>
  <c r="AI10"/>
  <c r="J8"/>
  <c r="AI6"/>
  <c r="J41"/>
  <c r="J39"/>
  <c r="AI37"/>
  <c r="J35"/>
  <c r="J33"/>
  <c r="J31"/>
  <c r="AI29"/>
  <c r="J27"/>
  <c r="J25"/>
  <c r="J23"/>
  <c r="J21"/>
  <c r="J19"/>
  <c r="J17"/>
  <c r="J15"/>
  <c r="J13"/>
  <c r="J11"/>
  <c r="J9"/>
  <c r="J7"/>
  <c r="J5"/>
  <c r="C14" i="7"/>
  <c r="C20"/>
  <c r="O56" i="6"/>
  <c r="O55"/>
  <c r="O57"/>
  <c r="P47"/>
  <c r="P48"/>
  <c r="O61"/>
  <c r="P42"/>
  <c r="P45"/>
  <c r="P44"/>
  <c r="P43"/>
  <c r="O58"/>
  <c r="K102"/>
  <c r="K103" s="1"/>
  <c r="P46"/>
  <c r="P49"/>
  <c r="Y58" i="8"/>
  <c r="Y56"/>
  <c r="Q109"/>
  <c r="Q110" s="1"/>
  <c r="Q111" s="1"/>
  <c r="Q112" s="1"/>
  <c r="Y61"/>
  <c r="Y57"/>
  <c r="Y55"/>
  <c r="Z48"/>
  <c r="Z46"/>
  <c r="Z49"/>
  <c r="Z47"/>
  <c r="Z45"/>
  <c r="C30" i="9"/>
  <c r="C26" i="13"/>
  <c r="AI5" i="8"/>
  <c r="J40" i="6"/>
  <c r="J36"/>
  <c r="J32"/>
  <c r="J28"/>
  <c r="P26"/>
  <c r="P22"/>
  <c r="J20"/>
  <c r="P18"/>
  <c r="J12"/>
  <c r="P10"/>
  <c r="P6"/>
  <c r="P41"/>
  <c r="P33"/>
  <c r="P5"/>
  <c r="N14" i="9"/>
  <c r="N20"/>
  <c r="C13" i="12"/>
  <c r="AK5" i="8"/>
  <c r="AF5" i="6"/>
  <c r="C45" i="7"/>
  <c r="B45" s="1"/>
  <c r="H103" i="8"/>
  <c r="Z13"/>
  <c r="O30" i="9"/>
  <c r="S67" i="8"/>
  <c r="E11" i="10" s="1"/>
  <c r="E14" i="9"/>
  <c r="S70" i="8"/>
  <c r="E14" i="10" s="1"/>
  <c r="E37" i="9"/>
  <c r="S68" i="8"/>
  <c r="E12" i="10" s="1"/>
  <c r="E20" i="9"/>
  <c r="J109" i="8"/>
  <c r="F96"/>
  <c r="AK26" i="6"/>
  <c r="AK22"/>
  <c r="AK14"/>
  <c r="AK6"/>
  <c r="AK39"/>
  <c r="AK35"/>
  <c r="AK31"/>
  <c r="AK13"/>
  <c r="AK21"/>
  <c r="AJ5" i="8"/>
  <c r="C42" i="9" s="1"/>
  <c r="S173" i="8"/>
  <c r="O62"/>
  <c r="D175"/>
  <c r="F173"/>
  <c r="X175"/>
  <c r="AJ6"/>
  <c r="Z29"/>
  <c r="Z37"/>
  <c r="Z41"/>
  <c r="Z32"/>
  <c r="AJ7"/>
  <c r="Z8"/>
  <c r="AJ12"/>
  <c r="Z16"/>
  <c r="AJ17"/>
  <c r="AJ20"/>
  <c r="Z24"/>
  <c r="AJ25"/>
  <c r="AJ38"/>
  <c r="Z27"/>
  <c r="AJ29"/>
  <c r="Z35"/>
  <c r="AJ37"/>
  <c r="Z38"/>
  <c r="AJ41"/>
  <c r="Z42"/>
  <c r="Z34"/>
  <c r="Y173"/>
  <c r="W175"/>
  <c r="J175"/>
  <c r="AJ10"/>
  <c r="AJ14"/>
  <c r="AJ18"/>
  <c r="AJ22"/>
  <c r="AJ40"/>
  <c r="AJ44"/>
  <c r="Z31"/>
  <c r="AJ39"/>
  <c r="Z40"/>
  <c r="AJ43"/>
  <c r="Z17"/>
  <c r="E175"/>
  <c r="F30" i="9"/>
  <c r="G30"/>
  <c r="R175" i="8"/>
  <c r="Z5"/>
  <c r="AH5"/>
  <c r="Z26"/>
  <c r="Z7"/>
  <c r="Z11"/>
  <c r="Z15"/>
  <c r="Z19"/>
  <c r="Z23"/>
  <c r="Z6"/>
  <c r="I62"/>
  <c r="Y174"/>
  <c r="F174"/>
  <c r="Z33"/>
  <c r="Z39"/>
  <c r="Z43"/>
  <c r="H102"/>
  <c r="D98"/>
  <c r="D96"/>
  <c r="D97"/>
  <c r="H97"/>
  <c r="D105"/>
  <c r="H104"/>
  <c r="F111"/>
  <c r="F109"/>
  <c r="F110"/>
  <c r="N112"/>
  <c r="D109"/>
  <c r="D111"/>
  <c r="D110"/>
  <c r="Z28"/>
  <c r="Z36"/>
  <c r="AJ8"/>
  <c r="AJ9"/>
  <c r="Z12"/>
  <c r="AJ13"/>
  <c r="AJ16"/>
  <c r="Z20"/>
  <c r="AJ21"/>
  <c r="AJ24"/>
  <c r="AJ30"/>
  <c r="AJ32"/>
  <c r="AJ42"/>
  <c r="AJ27"/>
  <c r="AJ35"/>
  <c r="H119"/>
  <c r="H116"/>
  <c r="H118"/>
  <c r="J111"/>
  <c r="J110"/>
  <c r="P109"/>
  <c r="H112"/>
  <c r="P111"/>
  <c r="P110"/>
  <c r="J99"/>
  <c r="Z30"/>
  <c r="K174"/>
  <c r="K173"/>
  <c r="I175"/>
  <c r="Z10"/>
  <c r="AJ11"/>
  <c r="Z14"/>
  <c r="AJ15"/>
  <c r="Z18"/>
  <c r="AJ19"/>
  <c r="Z22"/>
  <c r="AJ23"/>
  <c r="AJ26"/>
  <c r="AJ28"/>
  <c r="AJ34"/>
  <c r="AJ36"/>
  <c r="AJ31"/>
  <c r="AJ33"/>
  <c r="Z44"/>
  <c r="F98"/>
  <c r="F97"/>
  <c r="F103"/>
  <c r="Z9"/>
  <c r="Z25"/>
  <c r="Z21"/>
  <c r="J99" i="6"/>
  <c r="H117"/>
  <c r="AK41"/>
  <c r="AK37"/>
  <c r="AK33"/>
  <c r="AK29"/>
  <c r="AH24"/>
  <c r="AK20"/>
  <c r="AH18"/>
  <c r="AK12"/>
  <c r="AH10"/>
  <c r="AK27"/>
  <c r="AH27"/>
  <c r="AK23"/>
  <c r="AH23"/>
  <c r="AK30"/>
  <c r="AH19"/>
  <c r="AK19"/>
  <c r="AH17"/>
  <c r="AH11"/>
  <c r="AK11"/>
  <c r="AH9"/>
  <c r="H116"/>
  <c r="D117"/>
  <c r="H104"/>
  <c r="AH39"/>
  <c r="AH35"/>
  <c r="AH31"/>
  <c r="AK40"/>
  <c r="AK32"/>
  <c r="AH26"/>
  <c r="AK24"/>
  <c r="AH22"/>
  <c r="AK18"/>
  <c r="AK16"/>
  <c r="AH14"/>
  <c r="AK10"/>
  <c r="AK8"/>
  <c r="AH6"/>
  <c r="AK25"/>
  <c r="AH25"/>
  <c r="AK38"/>
  <c r="AH21"/>
  <c r="AK17"/>
  <c r="AH15"/>
  <c r="AK15"/>
  <c r="AK9"/>
  <c r="AK7"/>
  <c r="AH7"/>
  <c r="AH13"/>
  <c r="Y5"/>
  <c r="Z35" s="1"/>
  <c r="D99"/>
  <c r="H118"/>
  <c r="AH41"/>
  <c r="AH37"/>
  <c r="AH33"/>
  <c r="AH29"/>
  <c r="AH40"/>
  <c r="AH38"/>
  <c r="AH36"/>
  <c r="AH34"/>
  <c r="AH32"/>
  <c r="AH30"/>
  <c r="AH28"/>
  <c r="AH20"/>
  <c r="AH16"/>
  <c r="AH12"/>
  <c r="AH8"/>
  <c r="AK34"/>
  <c r="F14" i="7"/>
  <c r="G14"/>
  <c r="F20"/>
  <c r="G20"/>
  <c r="AK36" i="6"/>
  <c r="AK28"/>
  <c r="AD59" i="3"/>
  <c r="AB59"/>
  <c r="V59"/>
  <c r="T59"/>
  <c r="R59"/>
  <c r="L59"/>
  <c r="F59"/>
  <c r="E35" i="5"/>
  <c r="E34"/>
  <c r="E33"/>
  <c r="E29"/>
  <c r="E28"/>
  <c r="E27"/>
  <c r="E26"/>
  <c r="E25"/>
  <c r="E24"/>
  <c r="E23"/>
  <c r="E19"/>
  <c r="E18"/>
  <c r="E17"/>
  <c r="E13"/>
  <c r="E12"/>
  <c r="E36"/>
  <c r="F36"/>
  <c r="F43" i="11" s="1"/>
  <c r="F35" i="5"/>
  <c r="F42" i="11" s="1"/>
  <c r="F34" i="5"/>
  <c r="F41" i="11" s="1"/>
  <c r="F33" i="5"/>
  <c r="F40" i="11" s="1"/>
  <c r="F29" i="5"/>
  <c r="F35" i="11" s="1"/>
  <c r="F28" i="5"/>
  <c r="F32" i="11" s="1"/>
  <c r="F27" i="5"/>
  <c r="F31" i="11" s="1"/>
  <c r="F26" i="5"/>
  <c r="F29" i="11" s="1"/>
  <c r="F25" i="5"/>
  <c r="F28" i="11" s="1"/>
  <c r="F24" i="5"/>
  <c r="F27" i="11" s="1"/>
  <c r="F23" i="5"/>
  <c r="F26" i="11" s="1"/>
  <c r="F19" i="5"/>
  <c r="F20" i="11" s="1"/>
  <c r="F18" i="5"/>
  <c r="F19" i="11" s="1"/>
  <c r="F17" i="5"/>
  <c r="F18" i="11" s="1"/>
  <c r="F13" i="5"/>
  <c r="F16" i="11" s="1"/>
  <c r="F12" i="5"/>
  <c r="F15" i="11" s="1"/>
  <c r="G17" i="5"/>
  <c r="E18" i="11" s="1"/>
  <c r="G18" i="5"/>
  <c r="E19" i="11" s="1"/>
  <c r="G19" i="5"/>
  <c r="E20" i="11" s="1"/>
  <c r="G23" i="5"/>
  <c r="E26" i="11" s="1"/>
  <c r="G24" i="5"/>
  <c r="E27" i="11" s="1"/>
  <c r="G25" i="5"/>
  <c r="E28" i="11" s="1"/>
  <c r="G26" i="5"/>
  <c r="E29" i="11" s="1"/>
  <c r="G27" i="5"/>
  <c r="E31" i="11" s="1"/>
  <c r="G28" i="5"/>
  <c r="E32" i="11" s="1"/>
  <c r="G29" i="5"/>
  <c r="E35" i="11" s="1"/>
  <c r="G33" i="5"/>
  <c r="E40" i="11" s="1"/>
  <c r="G34" i="5"/>
  <c r="E41" i="11" s="1"/>
  <c r="G35" i="5"/>
  <c r="E42" i="11" s="1"/>
  <c r="G36" i="5"/>
  <c r="E43" i="11" s="1"/>
  <c r="E11" i="5"/>
  <c r="E10"/>
  <c r="F10"/>
  <c r="F13" i="11" s="1"/>
  <c r="F11" i="5"/>
  <c r="F14" i="11" s="1"/>
  <c r="G11" i="5"/>
  <c r="E14" i="11" s="1"/>
  <c r="G10" i="5"/>
  <c r="E13" i="11" s="1"/>
  <c r="B40" i="3"/>
  <c r="C40"/>
  <c r="B41"/>
  <c r="C41"/>
  <c r="B42"/>
  <c r="C42"/>
  <c r="B43"/>
  <c r="C43"/>
  <c r="A40"/>
  <c r="A41"/>
  <c r="A42"/>
  <c r="A43"/>
  <c r="Q1"/>
  <c r="Q51" s="1"/>
  <c r="J1"/>
  <c r="J91" s="1"/>
  <c r="C1"/>
  <c r="C91" s="1"/>
  <c r="W1"/>
  <c r="W91" s="1"/>
  <c r="C39"/>
  <c r="B39"/>
  <c r="A39"/>
  <c r="C38"/>
  <c r="B38"/>
  <c r="A38"/>
  <c r="C37"/>
  <c r="B37"/>
  <c r="A37"/>
  <c r="C36"/>
  <c r="B36"/>
  <c r="A36"/>
  <c r="C35"/>
  <c r="B35"/>
  <c r="A35"/>
  <c r="C34"/>
  <c r="B34"/>
  <c r="A34"/>
  <c r="C33"/>
  <c r="B33"/>
  <c r="A33"/>
  <c r="C32"/>
  <c r="B32"/>
  <c r="A32"/>
  <c r="C31"/>
  <c r="B31"/>
  <c r="A31"/>
  <c r="C30"/>
  <c r="B30"/>
  <c r="A30"/>
  <c r="C29"/>
  <c r="B29"/>
  <c r="A29"/>
  <c r="C28"/>
  <c r="B28"/>
  <c r="A28"/>
  <c r="C27"/>
  <c r="B27"/>
  <c r="A27"/>
  <c r="C26"/>
  <c r="B26"/>
  <c r="A26"/>
  <c r="C25"/>
  <c r="B25"/>
  <c r="A25"/>
  <c r="C24"/>
  <c r="B24"/>
  <c r="A24"/>
  <c r="C23"/>
  <c r="B23"/>
  <c r="A23"/>
  <c r="C22"/>
  <c r="B22"/>
  <c r="A22"/>
  <c r="C21"/>
  <c r="B21"/>
  <c r="A21"/>
  <c r="C20"/>
  <c r="B20"/>
  <c r="A20"/>
  <c r="C19"/>
  <c r="B19"/>
  <c r="A19"/>
  <c r="C18"/>
  <c r="B18"/>
  <c r="A18"/>
  <c r="C17"/>
  <c r="B17"/>
  <c r="A17"/>
  <c r="C16"/>
  <c r="B16"/>
  <c r="A16"/>
  <c r="C15"/>
  <c r="B15"/>
  <c r="A15"/>
  <c r="C14"/>
  <c r="B14"/>
  <c r="A14"/>
  <c r="C13"/>
  <c r="B13"/>
  <c r="A13"/>
  <c r="C12"/>
  <c r="B12"/>
  <c r="A12"/>
  <c r="C11"/>
  <c r="B11"/>
  <c r="A11"/>
  <c r="C10"/>
  <c r="B10"/>
  <c r="A10"/>
  <c r="C9"/>
  <c r="B9"/>
  <c r="A9"/>
  <c r="C8"/>
  <c r="B8"/>
  <c r="A8"/>
  <c r="C7"/>
  <c r="B7"/>
  <c r="A7"/>
  <c r="C6"/>
  <c r="B6"/>
  <c r="A6"/>
  <c r="C5"/>
  <c r="B5"/>
  <c r="A5"/>
  <c r="AD54"/>
  <c r="AC54"/>
  <c r="AB54"/>
  <c r="AA54"/>
  <c r="G13" i="5"/>
  <c r="E16" i="11" s="1"/>
  <c r="G12" i="5"/>
  <c r="E15" i="11" s="1"/>
  <c r="H43" i="3" l="1"/>
  <c r="H41"/>
  <c r="AG44" i="6"/>
  <c r="AF56"/>
  <c r="AF57"/>
  <c r="AG43"/>
  <c r="AG42"/>
  <c r="AG48"/>
  <c r="AG47"/>
  <c r="M116"/>
  <c r="M117" s="1"/>
  <c r="M118" s="1"/>
  <c r="M119" s="1"/>
  <c r="AG45"/>
  <c r="AG46"/>
  <c r="AG49"/>
  <c r="AF55"/>
  <c r="G37" i="7" s="1"/>
  <c r="AF58" i="6"/>
  <c r="N37" i="9"/>
  <c r="C40" i="12"/>
  <c r="C37" i="7"/>
  <c r="AG5" i="6"/>
  <c r="G69" i="8"/>
  <c r="AI58"/>
  <c r="AI57"/>
  <c r="E41" i="9" s="1"/>
  <c r="AI56" i="8"/>
  <c r="F41" i="9" s="1"/>
  <c r="I14" i="13" s="1"/>
  <c r="AI55" i="8"/>
  <c r="G41" i="9" s="1"/>
  <c r="H14" i="13" s="1"/>
  <c r="G68" i="8"/>
  <c r="S66"/>
  <c r="E10" i="10" s="1"/>
  <c r="AJ48" i="8"/>
  <c r="AJ49"/>
  <c r="AJ46"/>
  <c r="AJ47"/>
  <c r="AJ45"/>
  <c r="G14" i="13"/>
  <c r="C41" i="9"/>
  <c r="M41" s="1"/>
  <c r="K105" i="6"/>
  <c r="K104"/>
  <c r="I28" i="7"/>
  <c r="I18"/>
  <c r="I35"/>
  <c r="I25"/>
  <c r="I13"/>
  <c r="AI5" i="6"/>
  <c r="I26" i="7"/>
  <c r="I33"/>
  <c r="I23"/>
  <c r="I11"/>
  <c r="AJ22" i="6"/>
  <c r="Z18"/>
  <c r="Z41"/>
  <c r="AG28"/>
  <c r="AG36"/>
  <c r="Z13"/>
  <c r="Z21"/>
  <c r="AG7"/>
  <c r="AG11"/>
  <c r="AG15"/>
  <c r="AG19"/>
  <c r="AG6"/>
  <c r="AG14"/>
  <c r="AG22"/>
  <c r="Z24"/>
  <c r="Z27"/>
  <c r="Z32"/>
  <c r="Z38"/>
  <c r="AG29"/>
  <c r="AG33"/>
  <c r="Z14"/>
  <c r="Z15"/>
  <c r="Z7"/>
  <c r="AG10"/>
  <c r="AG18"/>
  <c r="Z23"/>
  <c r="AG26"/>
  <c r="AG30"/>
  <c r="Z36"/>
  <c r="Z29"/>
  <c r="Z31"/>
  <c r="Z33"/>
  <c r="AG39"/>
  <c r="M36" i="9"/>
  <c r="M34"/>
  <c r="M28"/>
  <c r="M26"/>
  <c r="M24"/>
  <c r="M18"/>
  <c r="M12"/>
  <c r="M10"/>
  <c r="M35"/>
  <c r="M33"/>
  <c r="M29"/>
  <c r="M27"/>
  <c r="M25"/>
  <c r="M23"/>
  <c r="M19"/>
  <c r="M17"/>
  <c r="M13"/>
  <c r="M11"/>
  <c r="B43" i="11"/>
  <c r="B41"/>
  <c r="B40"/>
  <c r="B32"/>
  <c r="B29"/>
  <c r="B27"/>
  <c r="B26"/>
  <c r="B19"/>
  <c r="B18"/>
  <c r="B15"/>
  <c r="B14"/>
  <c r="B13"/>
  <c r="C35" i="5"/>
  <c r="C33"/>
  <c r="C29"/>
  <c r="C27"/>
  <c r="C25"/>
  <c r="C23"/>
  <c r="C19"/>
  <c r="C17"/>
  <c r="C13"/>
  <c r="C11"/>
  <c r="C7"/>
  <c r="B42" i="11"/>
  <c r="B35"/>
  <c r="B31"/>
  <c r="B28"/>
  <c r="B20"/>
  <c r="B16"/>
  <c r="B8"/>
  <c r="C36" i="5"/>
  <c r="C34"/>
  <c r="C28"/>
  <c r="C26"/>
  <c r="C24"/>
  <c r="C18"/>
  <c r="C12"/>
  <c r="C10"/>
  <c r="I18" i="9"/>
  <c r="I28"/>
  <c r="I11"/>
  <c r="I23"/>
  <c r="I33"/>
  <c r="I10"/>
  <c r="I36"/>
  <c r="I19"/>
  <c r="I29"/>
  <c r="I12"/>
  <c r="I24"/>
  <c r="I34"/>
  <c r="I17"/>
  <c r="I27"/>
  <c r="I26"/>
  <c r="I13"/>
  <c r="I25"/>
  <c r="I35"/>
  <c r="X173" i="3"/>
  <c r="C132"/>
  <c r="I172"/>
  <c r="W172"/>
  <c r="I173"/>
  <c r="W173"/>
  <c r="D132"/>
  <c r="J172"/>
  <c r="X172"/>
  <c r="J173"/>
  <c r="C131"/>
  <c r="D172"/>
  <c r="Q172"/>
  <c r="D173"/>
  <c r="Q173"/>
  <c r="D131"/>
  <c r="E172"/>
  <c r="R172"/>
  <c r="E173"/>
  <c r="R173"/>
  <c r="H42"/>
  <c r="H40"/>
  <c r="Z43" i="6"/>
  <c r="Y55"/>
  <c r="Y58"/>
  <c r="Y61"/>
  <c r="Z45"/>
  <c r="Z49"/>
  <c r="Z42"/>
  <c r="Z44"/>
  <c r="Z47"/>
  <c r="Q109"/>
  <c r="Q110" s="1"/>
  <c r="Q111" s="1"/>
  <c r="Q112" s="1"/>
  <c r="Y56"/>
  <c r="Y57"/>
  <c r="Z48"/>
  <c r="Z46"/>
  <c r="N30" i="9"/>
  <c r="Z5" i="6"/>
  <c r="C26" i="12"/>
  <c r="C30" i="7"/>
  <c r="I34"/>
  <c r="I24"/>
  <c r="I12"/>
  <c r="I29"/>
  <c r="I19"/>
  <c r="I36"/>
  <c r="I10"/>
  <c r="I27"/>
  <c r="I17"/>
  <c r="AJ29" i="6"/>
  <c r="AJ37"/>
  <c r="AJ6"/>
  <c r="AJ10"/>
  <c r="AJ18"/>
  <c r="AJ30"/>
  <c r="AJ38"/>
  <c r="Z10"/>
  <c r="Z26"/>
  <c r="Z37"/>
  <c r="AG32"/>
  <c r="AG40"/>
  <c r="Z17"/>
  <c r="Z11"/>
  <c r="AG9"/>
  <c r="AG13"/>
  <c r="AG17"/>
  <c r="AG21"/>
  <c r="AG25"/>
  <c r="AG8"/>
  <c r="Z12"/>
  <c r="AG16"/>
  <c r="Z20"/>
  <c r="Z25"/>
  <c r="Z30"/>
  <c r="AG34"/>
  <c r="Z40"/>
  <c r="AG31"/>
  <c r="AG35"/>
  <c r="Z39"/>
  <c r="AG41"/>
  <c r="Z6"/>
  <c r="Z22"/>
  <c r="Z19"/>
  <c r="Z9"/>
  <c r="AG23"/>
  <c r="AG27"/>
  <c r="Z8"/>
  <c r="AG12"/>
  <c r="Z16"/>
  <c r="AG20"/>
  <c r="AG24"/>
  <c r="Z28"/>
  <c r="Z34"/>
  <c r="AG38"/>
  <c r="AG37"/>
  <c r="C43" i="9"/>
  <c r="G20" i="13"/>
  <c r="W69" i="8"/>
  <c r="W68"/>
  <c r="W67"/>
  <c r="W70"/>
  <c r="E133"/>
  <c r="H3" i="9"/>
  <c r="H3" i="7"/>
  <c r="I8" i="12" s="1"/>
  <c r="H3" i="5"/>
  <c r="I8" i="11" s="1"/>
  <c r="W174" i="6"/>
  <c r="S70"/>
  <c r="D14" i="10" s="1"/>
  <c r="F37" i="7"/>
  <c r="J174" i="6"/>
  <c r="D134" i="8"/>
  <c r="S69"/>
  <c r="E13" i="10" s="1"/>
  <c r="E30" i="9"/>
  <c r="C47"/>
  <c r="B47" s="1"/>
  <c r="S174" i="8"/>
  <c r="J96"/>
  <c r="H69"/>
  <c r="E132"/>
  <c r="C134"/>
  <c r="H68"/>
  <c r="F119"/>
  <c r="F116"/>
  <c r="L112"/>
  <c r="L109"/>
  <c r="D103"/>
  <c r="Y62"/>
  <c r="J97"/>
  <c r="F117"/>
  <c r="H110"/>
  <c r="H111"/>
  <c r="L111"/>
  <c r="N109"/>
  <c r="D102"/>
  <c r="F105"/>
  <c r="F102"/>
  <c r="H99"/>
  <c r="H96"/>
  <c r="L105"/>
  <c r="F104"/>
  <c r="J98"/>
  <c r="F118"/>
  <c r="H109"/>
  <c r="L110"/>
  <c r="N110"/>
  <c r="N111"/>
  <c r="D104"/>
  <c r="H98"/>
  <c r="L99"/>
  <c r="Q175"/>
  <c r="S67" i="6"/>
  <c r="D11" i="10" s="1"/>
  <c r="E14" i="7"/>
  <c r="S68" i="6"/>
  <c r="D12" i="10" s="1"/>
  <c r="E20" i="7"/>
  <c r="AH5" i="6"/>
  <c r="P112"/>
  <c r="P109"/>
  <c r="F99"/>
  <c r="F96"/>
  <c r="F112"/>
  <c r="F109"/>
  <c r="D112"/>
  <c r="D109"/>
  <c r="F119"/>
  <c r="F116"/>
  <c r="S172"/>
  <c r="O62"/>
  <c r="K172"/>
  <c r="I174"/>
  <c r="E174"/>
  <c r="Y172"/>
  <c r="H103"/>
  <c r="K173"/>
  <c r="J96"/>
  <c r="I62"/>
  <c r="D98"/>
  <c r="D96"/>
  <c r="D97"/>
  <c r="H99"/>
  <c r="D105"/>
  <c r="F30" i="7"/>
  <c r="G30"/>
  <c r="R174" i="6"/>
  <c r="F173"/>
  <c r="D174"/>
  <c r="F172"/>
  <c r="H105"/>
  <c r="H102"/>
  <c r="D119"/>
  <c r="D116"/>
  <c r="D118"/>
  <c r="J112"/>
  <c r="P111"/>
  <c r="P110"/>
  <c r="F98"/>
  <c r="F97"/>
  <c r="J98"/>
  <c r="J97"/>
  <c r="F111"/>
  <c r="F110"/>
  <c r="D111"/>
  <c r="D110"/>
  <c r="L110"/>
  <c r="F118"/>
  <c r="F117"/>
  <c r="K62" i="3"/>
  <c r="AC62"/>
  <c r="M62"/>
  <c r="AA62"/>
  <c r="C167"/>
  <c r="Q167"/>
  <c r="J167"/>
  <c r="W167"/>
  <c r="D105"/>
  <c r="H105"/>
  <c r="F105"/>
  <c r="F99"/>
  <c r="J99"/>
  <c r="D62"/>
  <c r="C125"/>
  <c r="Q125"/>
  <c r="J125"/>
  <c r="W125"/>
  <c r="Q91"/>
  <c r="O5"/>
  <c r="O7"/>
  <c r="P7" s="1"/>
  <c r="O9"/>
  <c r="P9" s="1"/>
  <c r="O11"/>
  <c r="P11" s="1"/>
  <c r="O13"/>
  <c r="P13" s="1"/>
  <c r="O15"/>
  <c r="P15" s="1"/>
  <c r="O17"/>
  <c r="P17" s="1"/>
  <c r="O19"/>
  <c r="P19" s="1"/>
  <c r="O23"/>
  <c r="P23" s="1"/>
  <c r="O25"/>
  <c r="P25" s="1"/>
  <c r="O27"/>
  <c r="P27" s="1"/>
  <c r="O29"/>
  <c r="P29" s="1"/>
  <c r="O31"/>
  <c r="P31" s="1"/>
  <c r="O33"/>
  <c r="P33" s="1"/>
  <c r="O35"/>
  <c r="P35" s="1"/>
  <c r="O37"/>
  <c r="P37" s="1"/>
  <c r="X39"/>
  <c r="Y39" s="1"/>
  <c r="C51"/>
  <c r="J51"/>
  <c r="W51"/>
  <c r="AE43"/>
  <c r="AF43" s="1"/>
  <c r="X43"/>
  <c r="Y43" s="1"/>
  <c r="O43"/>
  <c r="P43" s="1"/>
  <c r="I43"/>
  <c r="J43" s="1"/>
  <c r="AE42"/>
  <c r="AF42" s="1"/>
  <c r="X42"/>
  <c r="Y42" s="1"/>
  <c r="O42"/>
  <c r="P42" s="1"/>
  <c r="I42"/>
  <c r="AI42" s="1"/>
  <c r="AE41"/>
  <c r="AF41" s="1"/>
  <c r="X41"/>
  <c r="Y41" s="1"/>
  <c r="O41"/>
  <c r="P41" s="1"/>
  <c r="I41"/>
  <c r="AI41" s="1"/>
  <c r="AE40"/>
  <c r="AF40" s="1"/>
  <c r="X40"/>
  <c r="Y40" s="1"/>
  <c r="O40"/>
  <c r="P40" s="1"/>
  <c r="I40"/>
  <c r="AI40" s="1"/>
  <c r="N43"/>
  <c r="N42"/>
  <c r="N41"/>
  <c r="N40"/>
  <c r="F62"/>
  <c r="R62"/>
  <c r="T62"/>
  <c r="V62"/>
  <c r="H7"/>
  <c r="L62"/>
  <c r="AB62"/>
  <c r="AD62"/>
  <c r="H25"/>
  <c r="H15"/>
  <c r="H33"/>
  <c r="H11"/>
  <c r="H19"/>
  <c r="H29"/>
  <c r="H37"/>
  <c r="H5"/>
  <c r="H9"/>
  <c r="H13"/>
  <c r="H17"/>
  <c r="H23"/>
  <c r="H27"/>
  <c r="H31"/>
  <c r="H35"/>
  <c r="H39"/>
  <c r="X5"/>
  <c r="O39"/>
  <c r="P39" s="1"/>
  <c r="X7"/>
  <c r="Y7" s="1"/>
  <c r="X9"/>
  <c r="Y9" s="1"/>
  <c r="X11"/>
  <c r="Y11" s="1"/>
  <c r="X13"/>
  <c r="Y13" s="1"/>
  <c r="X15"/>
  <c r="Y15" s="1"/>
  <c r="X17"/>
  <c r="Y17" s="1"/>
  <c r="X19"/>
  <c r="Y19" s="1"/>
  <c r="H21"/>
  <c r="O21"/>
  <c r="P21" s="1"/>
  <c r="X23"/>
  <c r="Y23" s="1"/>
  <c r="X25"/>
  <c r="Y25" s="1"/>
  <c r="X27"/>
  <c r="Y27" s="1"/>
  <c r="X29"/>
  <c r="Y29" s="1"/>
  <c r="X31"/>
  <c r="Y31" s="1"/>
  <c r="X33"/>
  <c r="Y33" s="1"/>
  <c r="X35"/>
  <c r="Y35" s="1"/>
  <c r="X37"/>
  <c r="Y37" s="1"/>
  <c r="I5"/>
  <c r="I14" i="9" s="1"/>
  <c r="N5" i="3"/>
  <c r="AE5"/>
  <c r="H6"/>
  <c r="O6"/>
  <c r="P6" s="1"/>
  <c r="X6"/>
  <c r="Y6" s="1"/>
  <c r="I7"/>
  <c r="J7" s="1"/>
  <c r="N7"/>
  <c r="AE7"/>
  <c r="AF7" s="1"/>
  <c r="H8"/>
  <c r="O8"/>
  <c r="P8" s="1"/>
  <c r="X8"/>
  <c r="Y8" s="1"/>
  <c r="I9"/>
  <c r="J9" s="1"/>
  <c r="N9"/>
  <c r="AE9"/>
  <c r="AF9" s="1"/>
  <c r="H10"/>
  <c r="O10"/>
  <c r="P10" s="1"/>
  <c r="X10"/>
  <c r="Y10" s="1"/>
  <c r="I11"/>
  <c r="AI11" s="1"/>
  <c r="N11"/>
  <c r="AE11"/>
  <c r="AF11" s="1"/>
  <c r="H12"/>
  <c r="O12"/>
  <c r="P12" s="1"/>
  <c r="X12"/>
  <c r="Y12" s="1"/>
  <c r="I13"/>
  <c r="J13" s="1"/>
  <c r="N13"/>
  <c r="AE13"/>
  <c r="AF13" s="1"/>
  <c r="H14"/>
  <c r="O14"/>
  <c r="P14" s="1"/>
  <c r="X14"/>
  <c r="Y14" s="1"/>
  <c r="I15"/>
  <c r="AI15" s="1"/>
  <c r="N15"/>
  <c r="AE15"/>
  <c r="AF15" s="1"/>
  <c r="H16"/>
  <c r="O16"/>
  <c r="P16" s="1"/>
  <c r="X16"/>
  <c r="Y16" s="1"/>
  <c r="I17"/>
  <c r="AI17" s="1"/>
  <c r="N17"/>
  <c r="AE17"/>
  <c r="AF17" s="1"/>
  <c r="H18"/>
  <c r="O18"/>
  <c r="P18" s="1"/>
  <c r="X18"/>
  <c r="I19"/>
  <c r="AI19" s="1"/>
  <c r="N19"/>
  <c r="AE19"/>
  <c r="AF19" s="1"/>
  <c r="H20"/>
  <c r="O20"/>
  <c r="P20" s="1"/>
  <c r="X20"/>
  <c r="Y20" s="1"/>
  <c r="AE21"/>
  <c r="AF21" s="1"/>
  <c r="I21"/>
  <c r="J21" s="1"/>
  <c r="N21"/>
  <c r="X21"/>
  <c r="Y21" s="1"/>
  <c r="I22"/>
  <c r="AI22" s="1"/>
  <c r="AE22"/>
  <c r="AF22" s="1"/>
  <c r="I24"/>
  <c r="AI24" s="1"/>
  <c r="AE24"/>
  <c r="AF24" s="1"/>
  <c r="I26"/>
  <c r="AE26"/>
  <c r="AF26" s="1"/>
  <c r="I28"/>
  <c r="AI28" s="1"/>
  <c r="AE28"/>
  <c r="AF28" s="1"/>
  <c r="I6"/>
  <c r="J6" s="1"/>
  <c r="N6"/>
  <c r="AE6"/>
  <c r="AF6" s="1"/>
  <c r="I8"/>
  <c r="AI8" s="1"/>
  <c r="N8"/>
  <c r="AE8"/>
  <c r="AF8" s="1"/>
  <c r="I10"/>
  <c r="J10" s="1"/>
  <c r="N10"/>
  <c r="AE10"/>
  <c r="AF10" s="1"/>
  <c r="I12"/>
  <c r="AI12" s="1"/>
  <c r="N12"/>
  <c r="AE12"/>
  <c r="AF12" s="1"/>
  <c r="I14"/>
  <c r="AI14" s="1"/>
  <c r="N14"/>
  <c r="AE14"/>
  <c r="AF14" s="1"/>
  <c r="I16"/>
  <c r="AI16" s="1"/>
  <c r="N16"/>
  <c r="AE16"/>
  <c r="AF16" s="1"/>
  <c r="I18"/>
  <c r="N18"/>
  <c r="AE18"/>
  <c r="AF18" s="1"/>
  <c r="I20"/>
  <c r="AI20" s="1"/>
  <c r="N20"/>
  <c r="AE20"/>
  <c r="AF20" s="1"/>
  <c r="X22"/>
  <c r="Y22" s="1"/>
  <c r="O22"/>
  <c r="P22" s="1"/>
  <c r="H22"/>
  <c r="N22"/>
  <c r="X24"/>
  <c r="Y24" s="1"/>
  <c r="O24"/>
  <c r="P24" s="1"/>
  <c r="H24"/>
  <c r="N24"/>
  <c r="X26"/>
  <c r="O26"/>
  <c r="P26" s="1"/>
  <c r="H26"/>
  <c r="N26"/>
  <c r="X28"/>
  <c r="Y28" s="1"/>
  <c r="O28"/>
  <c r="P28" s="1"/>
  <c r="H28"/>
  <c r="N28"/>
  <c r="I30"/>
  <c r="AI30" s="1"/>
  <c r="N30"/>
  <c r="AE30"/>
  <c r="AF30" s="1"/>
  <c r="I32"/>
  <c r="AI32" s="1"/>
  <c r="N32"/>
  <c r="AE32"/>
  <c r="AF32" s="1"/>
  <c r="I34"/>
  <c r="AI34" s="1"/>
  <c r="N34"/>
  <c r="AE34"/>
  <c r="AF34" s="1"/>
  <c r="I36"/>
  <c r="AI36" s="1"/>
  <c r="N36"/>
  <c r="AE36"/>
  <c r="AF36" s="1"/>
  <c r="I38"/>
  <c r="AI38" s="1"/>
  <c r="N38"/>
  <c r="AE38"/>
  <c r="AF38" s="1"/>
  <c r="M59"/>
  <c r="AA59"/>
  <c r="I23"/>
  <c r="AI23" s="1"/>
  <c r="N23"/>
  <c r="AE23"/>
  <c r="AF23" s="1"/>
  <c r="I25"/>
  <c r="AI25" s="1"/>
  <c r="N25"/>
  <c r="AE25"/>
  <c r="AF25" s="1"/>
  <c r="I27"/>
  <c r="AI27" s="1"/>
  <c r="N27"/>
  <c r="AE27"/>
  <c r="AF27" s="1"/>
  <c r="I29"/>
  <c r="J29" s="1"/>
  <c r="N29"/>
  <c r="AE29"/>
  <c r="AF29" s="1"/>
  <c r="H30"/>
  <c r="O30"/>
  <c r="P30" s="1"/>
  <c r="X30"/>
  <c r="Y30" s="1"/>
  <c r="I31"/>
  <c r="AI31" s="1"/>
  <c r="N31"/>
  <c r="AE31"/>
  <c r="AF31" s="1"/>
  <c r="H32"/>
  <c r="O32"/>
  <c r="P32" s="1"/>
  <c r="X32"/>
  <c r="Y32" s="1"/>
  <c r="I33"/>
  <c r="AI33" s="1"/>
  <c r="N33"/>
  <c r="AE33"/>
  <c r="AF33" s="1"/>
  <c r="H34"/>
  <c r="O34"/>
  <c r="P34" s="1"/>
  <c r="X34"/>
  <c r="Y34" s="1"/>
  <c r="I35"/>
  <c r="AI35" s="1"/>
  <c r="N35"/>
  <c r="AE35"/>
  <c r="AF35" s="1"/>
  <c r="H36"/>
  <c r="O36"/>
  <c r="P36" s="1"/>
  <c r="X36"/>
  <c r="Y36" s="1"/>
  <c r="I37"/>
  <c r="J37" s="1"/>
  <c r="N37"/>
  <c r="AE37"/>
  <c r="AF37" s="1"/>
  <c r="H38"/>
  <c r="O38"/>
  <c r="P38" s="1"/>
  <c r="X38"/>
  <c r="Y38" s="1"/>
  <c r="I39"/>
  <c r="AI39" s="1"/>
  <c r="N39"/>
  <c r="AE39"/>
  <c r="AF39" s="1"/>
  <c r="E59"/>
  <c r="E62"/>
  <c r="G59"/>
  <c r="G62"/>
  <c r="Q59"/>
  <c r="Q62"/>
  <c r="S59"/>
  <c r="S62"/>
  <c r="U59"/>
  <c r="U62"/>
  <c r="W59"/>
  <c r="W62"/>
  <c r="D59"/>
  <c r="K59"/>
  <c r="AC59"/>
  <c r="P48" l="1"/>
  <c r="K102"/>
  <c r="K103" s="1"/>
  <c r="K104" s="1"/>
  <c r="K105" s="1"/>
  <c r="O58"/>
  <c r="P44"/>
  <c r="O61"/>
  <c r="O55"/>
  <c r="O56"/>
  <c r="O57"/>
  <c r="P45"/>
  <c r="P47"/>
  <c r="P46"/>
  <c r="P49"/>
  <c r="AI55" i="6"/>
  <c r="AJ48"/>
  <c r="G68"/>
  <c r="AJ49"/>
  <c r="AJ45"/>
  <c r="AJ46"/>
  <c r="AJ43"/>
  <c r="AJ42"/>
  <c r="AI57"/>
  <c r="G69"/>
  <c r="AJ47"/>
  <c r="S66"/>
  <c r="AI56"/>
  <c r="AI58"/>
  <c r="AJ44"/>
  <c r="C40" i="9"/>
  <c r="C40" i="7"/>
  <c r="G14" i="12"/>
  <c r="AJ5" i="6"/>
  <c r="C41" i="7" s="1"/>
  <c r="AJ35" i="6"/>
  <c r="AJ33"/>
  <c r="AJ31"/>
  <c r="AJ21"/>
  <c r="AJ17"/>
  <c r="AJ13"/>
  <c r="AJ9"/>
  <c r="AJ24"/>
  <c r="AJ36"/>
  <c r="AJ28"/>
  <c r="AJ16"/>
  <c r="AJ8"/>
  <c r="AJ27"/>
  <c r="AJ23"/>
  <c r="AJ19"/>
  <c r="AJ15"/>
  <c r="AJ11"/>
  <c r="AJ7"/>
  <c r="AJ34"/>
  <c r="AJ41"/>
  <c r="AJ39"/>
  <c r="AJ20"/>
  <c r="AJ12"/>
  <c r="AJ25"/>
  <c r="AJ40"/>
  <c r="AJ32"/>
  <c r="J40" i="3"/>
  <c r="J42"/>
  <c r="J39"/>
  <c r="AI37"/>
  <c r="J35"/>
  <c r="J33"/>
  <c r="J31"/>
  <c r="AI29"/>
  <c r="J27"/>
  <c r="J25"/>
  <c r="J23"/>
  <c r="AI21"/>
  <c r="J19"/>
  <c r="J17"/>
  <c r="J15"/>
  <c r="AI13"/>
  <c r="J11"/>
  <c r="AI9"/>
  <c r="AI7"/>
  <c r="P5"/>
  <c r="C14" i="5"/>
  <c r="C20"/>
  <c r="C18" i="11"/>
  <c r="AI10" i="3"/>
  <c r="AI6"/>
  <c r="I14" i="7"/>
  <c r="J41" i="3"/>
  <c r="AI43"/>
  <c r="J38"/>
  <c r="J34"/>
  <c r="J32"/>
  <c r="J30"/>
  <c r="J26"/>
  <c r="J24"/>
  <c r="J22"/>
  <c r="J18"/>
  <c r="J16"/>
  <c r="J14"/>
  <c r="J12"/>
  <c r="J8"/>
  <c r="I58"/>
  <c r="I56"/>
  <c r="K96"/>
  <c r="K97" s="1"/>
  <c r="K98" s="1"/>
  <c r="K99" s="1"/>
  <c r="J49"/>
  <c r="J47"/>
  <c r="J45"/>
  <c r="I57"/>
  <c r="I55"/>
  <c r="I61"/>
  <c r="J44"/>
  <c r="J48"/>
  <c r="J46"/>
  <c r="I20" i="7"/>
  <c r="I20" i="9"/>
  <c r="J5" i="3"/>
  <c r="C13" i="11"/>
  <c r="M14" i="9"/>
  <c r="M20"/>
  <c r="AJ26" i="6"/>
  <c r="AJ14"/>
  <c r="J36" i="3"/>
  <c r="J28"/>
  <c r="J20"/>
  <c r="I8" i="13"/>
  <c r="Q3" i="9"/>
  <c r="AK5" i="6"/>
  <c r="G14" i="5"/>
  <c r="Y173" i="6"/>
  <c r="C44" i="5"/>
  <c r="X174" i="6"/>
  <c r="E37" i="7"/>
  <c r="M40" i="9"/>
  <c r="D103" i="6"/>
  <c r="L98" i="8"/>
  <c r="L97"/>
  <c r="J119"/>
  <c r="N119"/>
  <c r="L96"/>
  <c r="L104"/>
  <c r="L103"/>
  <c r="L102"/>
  <c r="S69" i="6"/>
  <c r="D13" i="10" s="1"/>
  <c r="E30" i="7"/>
  <c r="C46"/>
  <c r="B46" s="1"/>
  <c r="F105" i="6"/>
  <c r="F102"/>
  <c r="N112"/>
  <c r="N109"/>
  <c r="H112"/>
  <c r="H109"/>
  <c r="D10" i="10"/>
  <c r="D133" i="6"/>
  <c r="S173"/>
  <c r="H96"/>
  <c r="L105"/>
  <c r="N110"/>
  <c r="F103"/>
  <c r="H111"/>
  <c r="J109"/>
  <c r="D104"/>
  <c r="H98"/>
  <c r="L112"/>
  <c r="L109"/>
  <c r="Y62"/>
  <c r="L111"/>
  <c r="N111"/>
  <c r="F104"/>
  <c r="E131"/>
  <c r="H110"/>
  <c r="J110"/>
  <c r="J111"/>
  <c r="D102"/>
  <c r="H97"/>
  <c r="L99"/>
  <c r="Q174"/>
  <c r="Y5" i="3"/>
  <c r="Z22" s="1"/>
  <c r="F14" i="5"/>
  <c r="F20"/>
  <c r="G20"/>
  <c r="J97" i="3"/>
  <c r="AK41"/>
  <c r="AK40"/>
  <c r="AH40"/>
  <c r="AO40" i="8" s="1"/>
  <c r="AK42" i="3"/>
  <c r="AH42"/>
  <c r="AO42" i="8" s="1"/>
  <c r="AH41" i="3"/>
  <c r="AO41" i="8" s="1"/>
  <c r="AH43" i="3"/>
  <c r="AO43" i="8" s="1"/>
  <c r="AK23" i="3"/>
  <c r="AK9"/>
  <c r="AK17"/>
  <c r="AK13"/>
  <c r="AK39"/>
  <c r="AK10"/>
  <c r="AH27"/>
  <c r="AO27" i="8" s="1"/>
  <c r="AH39" i="3"/>
  <c r="AO39" i="8" s="1"/>
  <c r="Y26" i="3"/>
  <c r="Z26" s="1"/>
  <c r="AH14"/>
  <c r="AO14" i="8" s="1"/>
  <c r="AH10" i="3"/>
  <c r="AO10" i="8" s="1"/>
  <c r="AH28" i="3"/>
  <c r="AO28" i="8" s="1"/>
  <c r="AH20" i="3"/>
  <c r="AO20" i="8" s="1"/>
  <c r="Y18" i="3"/>
  <c r="AH16"/>
  <c r="AO16" i="8" s="1"/>
  <c r="AH12" i="3"/>
  <c r="AO12" i="8" s="1"/>
  <c r="AH8" i="3"/>
  <c r="AO8" i="8" s="1"/>
  <c r="AH38" i="3"/>
  <c r="AO38" i="8" s="1"/>
  <c r="AH36" i="3"/>
  <c r="AO36" i="8" s="1"/>
  <c r="AH34" i="3"/>
  <c r="AO34" i="8" s="1"/>
  <c r="AH32" i="3"/>
  <c r="AO32" i="8" s="1"/>
  <c r="AH30" i="3"/>
  <c r="AO30" i="8" s="1"/>
  <c r="AH23" i="3"/>
  <c r="AO23" i="8" s="1"/>
  <c r="AH24" i="3"/>
  <c r="AO24" i="8" s="1"/>
  <c r="AH21" i="3"/>
  <c r="AO21" i="8" s="1"/>
  <c r="AH17" i="3"/>
  <c r="AO17" i="8" s="1"/>
  <c r="AH13" i="3"/>
  <c r="AO13" i="8" s="1"/>
  <c r="AH9" i="3"/>
  <c r="AO9" i="8" s="1"/>
  <c r="AH37" i="3"/>
  <c r="AO37" i="8" s="1"/>
  <c r="AH35" i="3"/>
  <c r="AO35" i="8" s="1"/>
  <c r="AH33" i="3"/>
  <c r="AO33" i="8" s="1"/>
  <c r="AH31" i="3"/>
  <c r="AO31" i="8" s="1"/>
  <c r="AH29" i="3"/>
  <c r="AO29" i="8" s="1"/>
  <c r="AH25" i="3"/>
  <c r="AO25" i="8" s="1"/>
  <c r="AH22" i="3"/>
  <c r="AO22" i="8" s="1"/>
  <c r="AH19" i="3"/>
  <c r="AO19" i="8" s="1"/>
  <c r="AH15" i="3"/>
  <c r="AO15" i="8" s="1"/>
  <c r="AH11" i="3"/>
  <c r="AO11" i="8" s="1"/>
  <c r="AH7" i="3"/>
  <c r="AO7" i="8" s="1"/>
  <c r="D99" i="3"/>
  <c r="D96"/>
  <c r="H99"/>
  <c r="H96"/>
  <c r="D112"/>
  <c r="D104"/>
  <c r="D102"/>
  <c r="D103"/>
  <c r="F103"/>
  <c r="F97"/>
  <c r="D119"/>
  <c r="N112"/>
  <c r="F112"/>
  <c r="H112"/>
  <c r="H104"/>
  <c r="H102"/>
  <c r="H103"/>
  <c r="F102"/>
  <c r="J96"/>
  <c r="J98"/>
  <c r="F96"/>
  <c r="F98"/>
  <c r="H97"/>
  <c r="D97"/>
  <c r="AH6"/>
  <c r="AO6" i="8" s="1"/>
  <c r="J112" i="3"/>
  <c r="L112"/>
  <c r="F104"/>
  <c r="H98"/>
  <c r="D98"/>
  <c r="AF5"/>
  <c r="AG30" s="1"/>
  <c r="I30" i="7" l="1"/>
  <c r="Z43" i="3"/>
  <c r="Z13"/>
  <c r="Z23"/>
  <c r="Z31"/>
  <c r="AG7"/>
  <c r="AG13"/>
  <c r="AG15"/>
  <c r="AG17"/>
  <c r="AG19"/>
  <c r="AI26"/>
  <c r="AG6"/>
  <c r="AG18"/>
  <c r="AG38"/>
  <c r="AG29"/>
  <c r="AG37"/>
  <c r="AG39"/>
  <c r="AG43"/>
  <c r="AG41"/>
  <c r="Z7"/>
  <c r="Z15"/>
  <c r="Z25"/>
  <c r="Z33"/>
  <c r="Z6"/>
  <c r="Z10"/>
  <c r="Z14"/>
  <c r="Z20"/>
  <c r="AG22"/>
  <c r="AG26"/>
  <c r="Z30"/>
  <c r="Z34"/>
  <c r="Z38"/>
  <c r="Y58"/>
  <c r="Y55"/>
  <c r="Y57"/>
  <c r="E30" i="5" s="1"/>
  <c r="Z47" i="3"/>
  <c r="Y56"/>
  <c r="Q109"/>
  <c r="Q110" s="1"/>
  <c r="Q111" s="1"/>
  <c r="Q112" s="1"/>
  <c r="Z46"/>
  <c r="Z49"/>
  <c r="Z44"/>
  <c r="Z48"/>
  <c r="Y61"/>
  <c r="Z45"/>
  <c r="I30" i="9"/>
  <c r="M30"/>
  <c r="C26" i="11"/>
  <c r="C30" i="5"/>
  <c r="Z5" i="3"/>
  <c r="AF55"/>
  <c r="AF56"/>
  <c r="F37" i="5" s="1"/>
  <c r="AG45" i="3"/>
  <c r="AG47"/>
  <c r="AG46"/>
  <c r="M116"/>
  <c r="M117" s="1"/>
  <c r="M118" s="1"/>
  <c r="M119" s="1"/>
  <c r="AF57"/>
  <c r="AG48"/>
  <c r="AG49"/>
  <c r="AF58"/>
  <c r="AG44"/>
  <c r="M37" i="9"/>
  <c r="C37" i="5"/>
  <c r="AG5" i="3"/>
  <c r="I37" i="9"/>
  <c r="C40" i="11"/>
  <c r="Z18" i="3"/>
  <c r="I37" i="7"/>
  <c r="AI5" i="3"/>
  <c r="Z42"/>
  <c r="Z41"/>
  <c r="Z40"/>
  <c r="Z9"/>
  <c r="Z17"/>
  <c r="Z27"/>
  <c r="Z35"/>
  <c r="AG9"/>
  <c r="AG11"/>
  <c r="AG21"/>
  <c r="AG10"/>
  <c r="AI18"/>
  <c r="AJ18" s="1"/>
  <c r="Z24"/>
  <c r="AG34"/>
  <c r="AG31"/>
  <c r="AG33"/>
  <c r="AG35"/>
  <c r="Z39"/>
  <c r="AG42"/>
  <c r="AG40"/>
  <c r="Z11"/>
  <c r="Z19"/>
  <c r="Z29"/>
  <c r="Z37"/>
  <c r="Z8"/>
  <c r="Z12"/>
  <c r="Z16"/>
  <c r="Z21"/>
  <c r="AG24"/>
  <c r="AG28"/>
  <c r="AG8"/>
  <c r="AG12"/>
  <c r="AG16"/>
  <c r="AG20"/>
  <c r="AG32"/>
  <c r="AG36"/>
  <c r="AG23"/>
  <c r="AG27"/>
  <c r="Z32"/>
  <c r="Z36"/>
  <c r="AG14"/>
  <c r="Z28"/>
  <c r="AG25"/>
  <c r="G20" i="12"/>
  <c r="C42" i="7"/>
  <c r="W69" i="6"/>
  <c r="W70"/>
  <c r="W67"/>
  <c r="W68"/>
  <c r="AQ8" i="8"/>
  <c r="AK8" i="3"/>
  <c r="AQ11" i="8"/>
  <c r="AK11" i="3"/>
  <c r="AQ16" i="8"/>
  <c r="AK16" i="3"/>
  <c r="AQ19" i="8"/>
  <c r="AK19" i="3"/>
  <c r="AQ32" i="8"/>
  <c r="AK32" i="3"/>
  <c r="AQ27" i="8"/>
  <c r="AK27" i="3"/>
  <c r="AQ28" i="8"/>
  <c r="AK28" i="3"/>
  <c r="AQ30" i="8"/>
  <c r="AK30" i="3"/>
  <c r="AQ38" i="8"/>
  <c r="AK38" i="3"/>
  <c r="AQ31" i="8"/>
  <c r="AK31" i="3"/>
  <c r="AQ35" i="8"/>
  <c r="AK35" i="3"/>
  <c r="AQ14" i="8"/>
  <c r="AK14" i="3"/>
  <c r="AQ22" i="8"/>
  <c r="AK22" i="3"/>
  <c r="AQ7" i="8"/>
  <c r="AK7" i="3"/>
  <c r="AQ12" i="8"/>
  <c r="AK12" i="3"/>
  <c r="AQ15" i="8"/>
  <c r="AK15" i="3"/>
  <c r="AQ20" i="8"/>
  <c r="AK20" i="3"/>
  <c r="AQ24" i="8"/>
  <c r="AK24" i="3"/>
  <c r="AQ36" i="8"/>
  <c r="AK36" i="3"/>
  <c r="AQ25" i="8"/>
  <c r="AK25" i="3"/>
  <c r="AQ34" i="8"/>
  <c r="AK34" i="3"/>
  <c r="AQ29" i="8"/>
  <c r="AK29" i="3"/>
  <c r="AQ33" i="8"/>
  <c r="AK33" i="3"/>
  <c r="AQ37" i="8"/>
  <c r="AK37" i="3"/>
  <c r="AQ43" i="8"/>
  <c r="AK43" i="3"/>
  <c r="AQ6" i="8"/>
  <c r="AK6" i="3"/>
  <c r="AQ21" i="8"/>
  <c r="AK21" i="3"/>
  <c r="AQ39" i="8"/>
  <c r="AQ17"/>
  <c r="AQ23"/>
  <c r="AQ10"/>
  <c r="AQ13"/>
  <c r="AQ9"/>
  <c r="E39" i="9"/>
  <c r="AQ42" i="8"/>
  <c r="G39" i="9"/>
  <c r="AQ40" i="8"/>
  <c r="F39" i="9"/>
  <c r="AQ41" i="8"/>
  <c r="C47" i="7"/>
  <c r="B47" s="1"/>
  <c r="F40"/>
  <c r="I14" i="12" s="1"/>
  <c r="F40" i="9"/>
  <c r="G40" i="7"/>
  <c r="G40" i="9"/>
  <c r="H13" s="1"/>
  <c r="E40" i="7"/>
  <c r="E40" i="9"/>
  <c r="N116" i="8"/>
  <c r="N118"/>
  <c r="R112"/>
  <c r="J118"/>
  <c r="J117"/>
  <c r="N117"/>
  <c r="J116"/>
  <c r="E132" i="6"/>
  <c r="C133"/>
  <c r="H68"/>
  <c r="L98"/>
  <c r="L97"/>
  <c r="J119"/>
  <c r="L104"/>
  <c r="L102"/>
  <c r="L103"/>
  <c r="R112"/>
  <c r="H69"/>
  <c r="N119"/>
  <c r="L96"/>
  <c r="S68" i="3"/>
  <c r="C12" i="10" s="1"/>
  <c r="E20" i="5"/>
  <c r="S67" i="3"/>
  <c r="C11" i="10" s="1"/>
  <c r="E14" i="5"/>
  <c r="G37"/>
  <c r="X174" i="3"/>
  <c r="W174"/>
  <c r="F30" i="5"/>
  <c r="G30"/>
  <c r="Q174" i="3"/>
  <c r="R174"/>
  <c r="D109"/>
  <c r="I174"/>
  <c r="O62"/>
  <c r="K173"/>
  <c r="E174"/>
  <c r="F173"/>
  <c r="AH5"/>
  <c r="AO5" i="8" s="1"/>
  <c r="I62" i="3"/>
  <c r="K172"/>
  <c r="AH18"/>
  <c r="AO18" i="8" s="1"/>
  <c r="J174" i="3"/>
  <c r="AH26"/>
  <c r="AO26" i="8" s="1"/>
  <c r="H119" i="3"/>
  <c r="H116"/>
  <c r="P112"/>
  <c r="P109"/>
  <c r="J111"/>
  <c r="J110"/>
  <c r="S172"/>
  <c r="F172"/>
  <c r="D174"/>
  <c r="H109"/>
  <c r="H111"/>
  <c r="H110"/>
  <c r="F111"/>
  <c r="F109"/>
  <c r="F110"/>
  <c r="D118"/>
  <c r="D116"/>
  <c r="D117"/>
  <c r="D111"/>
  <c r="D110"/>
  <c r="Y172"/>
  <c r="L111"/>
  <c r="L110"/>
  <c r="P111"/>
  <c r="P110"/>
  <c r="F119"/>
  <c r="F117"/>
  <c r="F116"/>
  <c r="N111"/>
  <c r="N109"/>
  <c r="N110"/>
  <c r="F118"/>
  <c r="H118"/>
  <c r="H117"/>
  <c r="L105"/>
  <c r="L109"/>
  <c r="J109"/>
  <c r="S66" l="1"/>
  <c r="AI55"/>
  <c r="G68"/>
  <c r="AJ49"/>
  <c r="G69"/>
  <c r="AI58"/>
  <c r="AJ47"/>
  <c r="AJ44"/>
  <c r="AJ48"/>
  <c r="AI57"/>
  <c r="AI56"/>
  <c r="AJ46"/>
  <c r="AJ45"/>
  <c r="C39" i="5"/>
  <c r="AJ5" i="3"/>
  <c r="C40" i="5" s="1"/>
  <c r="C39" i="9"/>
  <c r="C39" i="7"/>
  <c r="G14" i="11"/>
  <c r="AJ34" i="3"/>
  <c r="AJ39"/>
  <c r="AJ25"/>
  <c r="AJ28"/>
  <c r="AJ24"/>
  <c r="AJ19"/>
  <c r="AJ17"/>
  <c r="AJ15"/>
  <c r="AJ31"/>
  <c r="AJ38"/>
  <c r="AJ27"/>
  <c r="AJ23"/>
  <c r="AJ36"/>
  <c r="AJ32"/>
  <c r="AJ20"/>
  <c r="AJ16"/>
  <c r="AJ12"/>
  <c r="AJ8"/>
  <c r="AJ35"/>
  <c r="AJ33"/>
  <c r="AJ30"/>
  <c r="AJ14"/>
  <c r="AJ22"/>
  <c r="AJ11"/>
  <c r="AJ40"/>
  <c r="AJ41"/>
  <c r="AJ42"/>
  <c r="AJ37"/>
  <c r="AJ21"/>
  <c r="AJ9"/>
  <c r="AJ6"/>
  <c r="AJ43"/>
  <c r="AJ26"/>
  <c r="AJ7"/>
  <c r="AJ29"/>
  <c r="AJ13"/>
  <c r="AJ10"/>
  <c r="AK5"/>
  <c r="AQ18" i="8"/>
  <c r="AK18" i="3"/>
  <c r="AQ26" i="8"/>
  <c r="AK26" i="3"/>
  <c r="H36" i="7"/>
  <c r="H14" i="12"/>
  <c r="S69" i="3"/>
  <c r="C13" i="10" s="1"/>
  <c r="H27" i="7"/>
  <c r="C48" i="9"/>
  <c r="B48" s="1"/>
  <c r="D35" i="10"/>
  <c r="M39" i="9"/>
  <c r="AQ5" i="8"/>
  <c r="C35" i="10"/>
  <c r="H34" i="7"/>
  <c r="H13"/>
  <c r="H25"/>
  <c r="H17"/>
  <c r="H19"/>
  <c r="H12"/>
  <c r="H29"/>
  <c r="H23"/>
  <c r="H18"/>
  <c r="H14"/>
  <c r="H28"/>
  <c r="H37"/>
  <c r="H26"/>
  <c r="H11"/>
  <c r="H30"/>
  <c r="H33"/>
  <c r="H35"/>
  <c r="H24"/>
  <c r="H20"/>
  <c r="H10"/>
  <c r="H30" i="9"/>
  <c r="H14"/>
  <c r="H23"/>
  <c r="H35"/>
  <c r="H29"/>
  <c r="H18"/>
  <c r="H10"/>
  <c r="H25"/>
  <c r="H33"/>
  <c r="H36"/>
  <c r="H12"/>
  <c r="H37"/>
  <c r="H20"/>
  <c r="H19"/>
  <c r="H27"/>
  <c r="H34"/>
  <c r="H11"/>
  <c r="H26"/>
  <c r="H24"/>
  <c r="H17"/>
  <c r="H28"/>
  <c r="R110" i="8"/>
  <c r="C45" i="5"/>
  <c r="B45" s="1"/>
  <c r="J117" i="6"/>
  <c r="J118"/>
  <c r="R111" i="8"/>
  <c r="R109"/>
  <c r="N117" i="6"/>
  <c r="N118"/>
  <c r="J116"/>
  <c r="R111"/>
  <c r="R110"/>
  <c r="N116"/>
  <c r="R109"/>
  <c r="S70" i="3"/>
  <c r="C14" i="10" s="1"/>
  <c r="E37" i="5"/>
  <c r="D133" i="3"/>
  <c r="C10" i="10"/>
  <c r="Y62" i="3"/>
  <c r="S173"/>
  <c r="L99"/>
  <c r="L104"/>
  <c r="L103"/>
  <c r="E131"/>
  <c r="Y173"/>
  <c r="L102"/>
  <c r="C41" i="5" l="1"/>
  <c r="G20" i="11"/>
  <c r="W68" i="3"/>
  <c r="W67"/>
  <c r="W70"/>
  <c r="W69"/>
  <c r="F39" i="5"/>
  <c r="I14" i="11" s="1"/>
  <c r="F39" i="7"/>
  <c r="E39" i="5"/>
  <c r="E39" i="7"/>
  <c r="G39" i="5"/>
  <c r="G39" i="7"/>
  <c r="AV7" i="8"/>
  <c r="E35" i="10" s="1"/>
  <c r="C36"/>
  <c r="C37" s="1"/>
  <c r="H20" i="5"/>
  <c r="L97" i="3"/>
  <c r="L96"/>
  <c r="E132"/>
  <c r="H68"/>
  <c r="H69"/>
  <c r="C133"/>
  <c r="L98"/>
  <c r="J117"/>
  <c r="R111"/>
  <c r="H10" i="5" l="1"/>
  <c r="H14" i="11"/>
  <c r="H27" i="5"/>
  <c r="H35"/>
  <c r="H14"/>
  <c r="H28"/>
  <c r="H13"/>
  <c r="H37"/>
  <c r="H17"/>
  <c r="H18"/>
  <c r="H25"/>
  <c r="H30"/>
  <c r="H11"/>
  <c r="H33"/>
  <c r="H23"/>
  <c r="H34"/>
  <c r="H24"/>
  <c r="H12"/>
  <c r="H29"/>
  <c r="H19"/>
  <c r="H36"/>
  <c r="H26"/>
  <c r="AU9" i="8"/>
  <c r="D36" i="10"/>
  <c r="D37" s="1"/>
  <c r="AT9" i="8"/>
  <c r="AV8"/>
  <c r="E36" i="10" s="1"/>
  <c r="R112" i="3"/>
  <c r="R109"/>
  <c r="J119"/>
  <c r="J116"/>
  <c r="N119"/>
  <c r="R110"/>
  <c r="J118"/>
  <c r="N117" l="1"/>
  <c r="N116"/>
  <c r="N118"/>
</calcChain>
</file>

<file path=xl/sharedStrings.xml><?xml version="1.0" encoding="utf-8"?>
<sst xmlns="http://schemas.openxmlformats.org/spreadsheetml/2006/main" count="799" uniqueCount="168">
  <si>
    <t>العدد الرتبي</t>
  </si>
  <si>
    <t>قائمة التلاميذ</t>
  </si>
  <si>
    <t>ذكر / أنثى</t>
  </si>
  <si>
    <t>ذكر</t>
  </si>
  <si>
    <t>أنثى</t>
  </si>
  <si>
    <t>المندوبية الجهوية للتربية</t>
  </si>
  <si>
    <t>المدرسة الإبتدائية</t>
  </si>
  <si>
    <t>المعلم (ة)</t>
  </si>
  <si>
    <t>القسم</t>
  </si>
  <si>
    <t>السنة الدراسية</t>
  </si>
  <si>
    <t>عدد التلاميذ</t>
  </si>
  <si>
    <t>أصغر عدد</t>
  </si>
  <si>
    <t>أكبر عدد</t>
  </si>
  <si>
    <t>معفى تربية بدنية</t>
  </si>
  <si>
    <t>الهاتف : 99915508</t>
  </si>
  <si>
    <t>www.facebook.com/bououni.ahmed</t>
  </si>
  <si>
    <t>مجال اللغة العربية</t>
  </si>
  <si>
    <t>مجال العلوم و التكنولوجيا</t>
  </si>
  <si>
    <t>مجال التنشئة</t>
  </si>
  <si>
    <t>مجال اللغات</t>
  </si>
  <si>
    <t>النتيجة النهائية</t>
  </si>
  <si>
    <t>الجنس</t>
  </si>
  <si>
    <t>تواصل شفوي</t>
  </si>
  <si>
    <t>قراءة</t>
  </si>
  <si>
    <t>قواعد اللغة</t>
  </si>
  <si>
    <t>إنتاج كتابي</t>
  </si>
  <si>
    <t>مجموع المجال</t>
  </si>
  <si>
    <t>معدل المجال</t>
  </si>
  <si>
    <t>الرتبة في المجال</t>
  </si>
  <si>
    <t>رياضيات</t>
  </si>
  <si>
    <t>الإيقاظ العلمي</t>
  </si>
  <si>
    <t>تربية تكنولوجية</t>
  </si>
  <si>
    <t>تربية إسلامية</t>
  </si>
  <si>
    <t>تاريخ</t>
  </si>
  <si>
    <t>جغرافيا</t>
  </si>
  <si>
    <t>تربية مدنية</t>
  </si>
  <si>
    <t>تربية تشكيلية</t>
  </si>
  <si>
    <t>تربية موسيقية</t>
  </si>
  <si>
    <t>تربية بدنية</t>
  </si>
  <si>
    <t>Expression orale</t>
  </si>
  <si>
    <t>Lecture</t>
  </si>
  <si>
    <t>Production écrite</t>
  </si>
  <si>
    <t>الأنقليزية</t>
  </si>
  <si>
    <t>المجموع العام</t>
  </si>
  <si>
    <t>المعدل الثلاثي</t>
  </si>
  <si>
    <t>الرتبة في الثلاثي</t>
  </si>
  <si>
    <t>الشهادة</t>
  </si>
  <si>
    <t>أعلى عدد</t>
  </si>
  <si>
    <t>أدنى عدد</t>
  </si>
  <si>
    <t>إحصائيات القسم الثلاثي الأول</t>
  </si>
  <si>
    <t>المواد و المجالات</t>
  </si>
  <si>
    <t>معدل القسم</t>
  </si>
  <si>
    <t>عدد التلاميذ لهم معدل</t>
  </si>
  <si>
    <t>النسبة</t>
  </si>
  <si>
    <t>عدد التلاميذ الذين لهم معدل أقل من 10</t>
  </si>
  <si>
    <t>عدد الشهائد</t>
  </si>
  <si>
    <t>رضا</t>
  </si>
  <si>
    <t>تشجيع</t>
  </si>
  <si>
    <t>شرف</t>
  </si>
  <si>
    <t>شكر</t>
  </si>
  <si>
    <t>من 0 إلى أقل من 5</t>
  </si>
  <si>
    <t>من 5 إلى أقل من 10</t>
  </si>
  <si>
    <t>من 10 إلى أقل من 15</t>
  </si>
  <si>
    <t>من 15 إلى 20</t>
  </si>
  <si>
    <t>أنقليزية</t>
  </si>
  <si>
    <t>معدل الثلاثي : إناث و ذكور</t>
  </si>
  <si>
    <t>أقل من 10</t>
  </si>
  <si>
    <t>&gt;=10</t>
  </si>
  <si>
    <t>مجموع</t>
  </si>
  <si>
    <t>إناث</t>
  </si>
  <si>
    <t>ذكور</t>
  </si>
  <si>
    <t>المعدل في المجالات : إناث و ذكور</t>
  </si>
  <si>
    <t>مجال العلوم والتكنولوجيا</t>
  </si>
  <si>
    <t>العدد</t>
  </si>
  <si>
    <t>التلاميذ الذين لهم معدل أقل من 10</t>
  </si>
  <si>
    <t>التلاميذ الذين لهم معدل يساوي أو يفوق 10</t>
  </si>
  <si>
    <t>معدل الثلاثي</t>
  </si>
  <si>
    <t>Expr orale</t>
  </si>
  <si>
    <t>Prod écrite</t>
  </si>
  <si>
    <t>احتساب معدلات التلاميذ في مختلف المجالات</t>
  </si>
  <si>
    <t>تحديد العدد الأصغر والعدد الأكبر في مختلف المواد</t>
  </si>
  <si>
    <t>احتساب المعدل الثلاثي والرتبة والشهادة لكل تلميذ</t>
  </si>
  <si>
    <t xml:space="preserve">هذا الملف موجه لــ </t>
  </si>
  <si>
    <t>مدرسي التعليم الإبتدائي لمساعدتهم آليا على:</t>
  </si>
  <si>
    <t>الحصول على رسوم بيانية إحصائية في مختلف المواد حسب الجنس</t>
  </si>
  <si>
    <t>الحصول على رسوم بيانية إحصائية في مختلف المجالات</t>
  </si>
  <si>
    <t>مديري المؤسسات التربوية لمساعدتهم آليا على:</t>
  </si>
  <si>
    <t>متفقدي التعليم الإبتدائي لمساعدتهم آليا على:</t>
  </si>
  <si>
    <t>التعرف على مستوى القسم حسب المواد، المجالات والجنس</t>
  </si>
  <si>
    <t>تقديم</t>
  </si>
  <si>
    <t>أدخل أسماء التلاميذ، العدد الرتبي والجنس</t>
  </si>
  <si>
    <t>في ورقة المدخلات القارة</t>
  </si>
  <si>
    <t>أدخل اسم المندوبية الجهوية للتربية، اسم المدرسة، اسم المعلم، القسم والسنة الدراسية</t>
  </si>
  <si>
    <t>في ورقة الثلاثي</t>
  </si>
  <si>
    <t>بطاقة أعداد الثلاثي الأول</t>
  </si>
  <si>
    <t>اسم التلميذ و لقبه</t>
  </si>
  <si>
    <t>معدل الثلاثي الأول</t>
  </si>
  <si>
    <t>الرتبة</t>
  </si>
  <si>
    <t>رقم التلميذ</t>
  </si>
  <si>
    <t xml:space="preserve">  تكتب عبارة للتثبت أمام المادة أو المجال المعني</t>
  </si>
  <si>
    <t>تلميذ صاحب أعلى معدل في أحد المجالات وفي نفس الوقت صاحب أدنى معدل في مجال آخر</t>
  </si>
  <si>
    <t>فارق بين أعلى أعداده وأدنى أعداده يساوي أو يفوق 15 من 20</t>
  </si>
  <si>
    <t>بطاقة أعداد الثلاثي الثاني</t>
  </si>
  <si>
    <t>الفارق</t>
  </si>
  <si>
    <t>معدل الثلاثي الثاني</t>
  </si>
  <si>
    <t>تراجع في أحد المواد أو المجالات بأكثر من 10</t>
  </si>
  <si>
    <t>معدل الثلاثي الثالث</t>
  </si>
  <si>
    <t>ملاحظات</t>
  </si>
  <si>
    <t>المعدل السنوي</t>
  </si>
  <si>
    <t>القرار</t>
  </si>
  <si>
    <t>النتائج السنوية</t>
  </si>
  <si>
    <t>الإسم واللقب</t>
  </si>
  <si>
    <t>تمكين المندوبيات الجهوية للتربية بإحصائيات دقيقة حسب المواد والمجالات</t>
  </si>
  <si>
    <r>
      <rPr>
        <b/>
        <sz val="11"/>
        <color theme="1"/>
        <rFont val="Calibri"/>
        <family val="2"/>
        <scheme val="minor"/>
      </rPr>
      <t>مثال 1:</t>
    </r>
    <r>
      <rPr>
        <sz val="11"/>
        <color theme="1"/>
        <rFont val="Calibri"/>
        <family val="2"/>
        <scheme val="minor"/>
      </rPr>
      <t xml:space="preserve"> اذا كان صاحب أكبر معدل في الثلاثي تحصل على أدنى معدل في إحدى المواد أو في معدل أحد المجالات</t>
    </r>
  </si>
  <si>
    <r>
      <rPr>
        <b/>
        <sz val="11"/>
        <color theme="1"/>
        <rFont val="Calibri"/>
        <family val="2"/>
        <scheme val="minor"/>
      </rPr>
      <t>مثال 2:</t>
    </r>
    <r>
      <rPr>
        <sz val="11"/>
        <color theme="1"/>
        <rFont val="Calibri"/>
        <family val="2"/>
        <scheme val="minor"/>
      </rPr>
      <t xml:space="preserve"> تكتب تحت الدفتر باللون الأحمر هذه العبارة في الحالة التالية</t>
    </r>
  </si>
  <si>
    <r>
      <rPr>
        <b/>
        <sz val="11"/>
        <color theme="1"/>
        <rFont val="Calibri"/>
        <family val="2"/>
        <scheme val="minor"/>
      </rPr>
      <t>مثال 3</t>
    </r>
    <r>
      <rPr>
        <sz val="11"/>
        <color theme="1"/>
        <rFont val="Calibri"/>
        <family val="2"/>
        <scheme val="minor"/>
      </rPr>
      <t>: تلميذ له أعلى عدد في مجال وفي نفس الوقت له أدنى معدل في مجال آخر</t>
    </r>
  </si>
  <si>
    <r>
      <rPr>
        <b/>
        <sz val="11"/>
        <color theme="1"/>
        <rFont val="Calibri"/>
        <family val="2"/>
        <scheme val="minor"/>
      </rPr>
      <t>مثال 4</t>
    </r>
    <r>
      <rPr>
        <sz val="11"/>
        <color theme="1"/>
        <rFont val="Calibri"/>
        <family val="2"/>
        <scheme val="minor"/>
      </rPr>
      <t>: تراجع في أحد المواد أو المجالات بأكثر من 10</t>
    </r>
  </si>
  <si>
    <t>حالات للتثبت والملاحظات الهامة</t>
  </si>
  <si>
    <t>إحصائيات القسم الثلاثي الثاني</t>
  </si>
  <si>
    <t>إحصائيات القسم الثلاثي الثالث</t>
  </si>
  <si>
    <t>بطاقة أعداد الثلاثي الثالث</t>
  </si>
  <si>
    <t>متابعة التلميذ طيلة السنة</t>
  </si>
  <si>
    <t>ثلاثي 1</t>
  </si>
  <si>
    <t>ثلاثي 2</t>
  </si>
  <si>
    <t>ثلاثي 3</t>
  </si>
  <si>
    <t>متابعة القسم طيلة السنة</t>
  </si>
  <si>
    <t>المعدل الحسابي</t>
  </si>
  <si>
    <t>الثلاثي الأوّل</t>
  </si>
  <si>
    <t>الاسم واللقب :</t>
  </si>
  <si>
    <t>القسم :</t>
  </si>
  <si>
    <t>عدد التلاميذ المرسّمين</t>
  </si>
  <si>
    <t xml:space="preserve"> التنشئة الاجتماعية</t>
  </si>
  <si>
    <t>التنشئة الفنّيّة</t>
  </si>
  <si>
    <t>التنشئة البدنية</t>
  </si>
  <si>
    <t xml:space="preserve">مدير المدرسة : </t>
  </si>
  <si>
    <t>الثلاثي الثاني</t>
  </si>
  <si>
    <t>الثلاثي الثالث</t>
  </si>
  <si>
    <t>مراحل العمل قبل البدء (هام جدا)</t>
  </si>
  <si>
    <t>مفتاح الألوان</t>
  </si>
  <si>
    <t>الحجز: والمعفى من التربية البدنية</t>
  </si>
  <si>
    <t>يكفي إدخال أعداد التلاميذ في أعمدة المواد دون حذف المعدلات والرتب والملاحظات</t>
  </si>
  <si>
    <t xml:space="preserve">أثناء ادخال أعداد التلاميذ يمكن أن نخطئ في اسناد عدد تلميذ للتلميذ الذي يليه أو يسبقه لذلك ينبهك البرنامج في ورقة الدفتر </t>
  </si>
  <si>
    <t>لحالات التثبت أمام كل مادة وفي أسفل الصفحة في ركن ملاحظات هامة</t>
  </si>
  <si>
    <t xml:space="preserve">imprimer - apercu- mise en page- </t>
  </si>
  <si>
    <t>échelle</t>
  </si>
  <si>
    <t>(reduire la zoom jusqu'a ce que toute la feuille apparait )</t>
  </si>
  <si>
    <t>قبل الطباعة يمكن تغيير Zoom</t>
  </si>
  <si>
    <t>إذا ظهرت الأعداد على شكل رموز مثلما هو مبين في الصورة يمكن تغيير Zoom الصفحة من 85 ألى 100 مثلا</t>
  </si>
  <si>
    <t xml:space="preserve">يمكن متابعة طريقة الحذف </t>
  </si>
  <si>
    <t>انقر هنا</t>
  </si>
  <si>
    <t>عن طريق الرابط التالي</t>
  </si>
  <si>
    <t xml:space="preserve">يمكن متابعة طريقة ترتيب التلاميذ </t>
  </si>
  <si>
    <t>حسب الرتبة عن طريق الرابط التالي</t>
  </si>
  <si>
    <t>العرض والطباعة</t>
  </si>
  <si>
    <t>تعريف</t>
  </si>
  <si>
    <t xml:space="preserve">هذا البرنامج مفتوح ومجاني وغير محمي بأي كلمة عبور في أي ورقة أو خانة ويمكن إستغلاله ونشره مجانا وهو إجتهاد شخصي من صاحبه </t>
  </si>
  <si>
    <t>إعداد أحمد بوعوني (المدرسة الإعدادية الرياض الخامس سوسة)</t>
  </si>
  <si>
    <t>صفحة التواصل الرسمية</t>
  </si>
  <si>
    <t>البريد الإلكتروني</t>
  </si>
  <si>
    <t>bououniahmed2@gmail.com</t>
  </si>
  <si>
    <t>ولتحميل البرنامج من المدونة الرسمية (01 دفتر الأعداد الآلي للمعلمين)</t>
  </si>
  <si>
    <t>bououniahmed2.blogspot.com/</t>
  </si>
  <si>
    <t>احذف الأسطر الإضافية اذا كان عدد التلاميذ في القسم أقل من 45</t>
  </si>
  <si>
    <t>أدخل أعداد التلاميذ في مختلف المواد (لا غير)</t>
  </si>
  <si>
    <t>إذا كان أحد التلاميذ معفى من التربية البدنية (فقط) يسند له العدد 7.77. البرنامج يكتب له آليا معفى</t>
  </si>
  <si>
    <t>المعدل الحسابي = (المعدل السنوي في القراءة عربية + المعدل السنوي في القراءة فرنسية + المعدل السنوي في الرياضيات)/3</t>
  </si>
  <si>
    <t>من الأفضل طباعة ورقة الثلاثي على ورقة من حجم A3 مع تغيير خاصية الصفحة في Mise en page/marge</t>
  </si>
  <si>
    <t>2019-2018</t>
  </si>
</sst>
</file>

<file path=xl/styles.xml><?xml version="1.0" encoding="utf-8"?>
<styleSheet xmlns="http://schemas.openxmlformats.org/spreadsheetml/2006/main">
  <fonts count="33">
    <font>
      <sz val="11"/>
      <color theme="1"/>
      <name val="Calibri"/>
      <family val="2"/>
      <scheme val="minor"/>
    </font>
    <font>
      <b/>
      <sz val="12"/>
      <name val="Arial"/>
      <family val="2"/>
    </font>
    <font>
      <b/>
      <sz val="10"/>
      <name val="Arial"/>
      <family val="2"/>
    </font>
    <font>
      <b/>
      <sz val="9"/>
      <name val="Arial"/>
      <family val="2"/>
    </font>
    <font>
      <b/>
      <sz val="14"/>
      <name val="Arial"/>
      <family val="2"/>
    </font>
    <font>
      <sz val="9"/>
      <name val="Arial"/>
      <family val="2"/>
    </font>
    <font>
      <b/>
      <sz val="11"/>
      <name val="Arial"/>
      <family val="2"/>
    </font>
    <font>
      <sz val="11"/>
      <name val="Arial"/>
      <family val="2"/>
    </font>
    <font>
      <sz val="10"/>
      <name val="Arial"/>
      <family val="2"/>
    </font>
    <font>
      <b/>
      <sz val="20"/>
      <name val="Arial"/>
      <family val="2"/>
    </font>
    <font>
      <sz val="10"/>
      <color rgb="FF444444"/>
      <name val="Arial"/>
      <family val="2"/>
    </font>
    <font>
      <b/>
      <sz val="16"/>
      <name val="Arial"/>
      <family val="2"/>
    </font>
    <font>
      <b/>
      <sz val="18"/>
      <name val="Arial"/>
      <family val="2"/>
    </font>
    <font>
      <b/>
      <sz val="9"/>
      <name val="Times New Roman"/>
      <family val="1"/>
    </font>
    <font>
      <b/>
      <sz val="11"/>
      <color theme="1"/>
      <name val="Calibri"/>
      <family val="2"/>
      <scheme val="minor"/>
    </font>
    <font>
      <b/>
      <sz val="14"/>
      <color theme="1"/>
      <name val="Calibri"/>
      <family val="2"/>
      <scheme val="minor"/>
    </font>
    <font>
      <b/>
      <sz val="11"/>
      <color rgb="FFFF0000"/>
      <name val="Calibri"/>
      <family val="2"/>
      <scheme val="minor"/>
    </font>
    <font>
      <sz val="10"/>
      <name val="Arial"/>
      <family val="2"/>
    </font>
    <font>
      <b/>
      <sz val="11"/>
      <color rgb="FFFF0000"/>
      <name val="Arial"/>
      <family val="2"/>
    </font>
    <font>
      <b/>
      <sz val="22"/>
      <name val="Arial"/>
      <family val="2"/>
    </font>
    <font>
      <b/>
      <sz val="20"/>
      <color theme="1"/>
      <name val="Calibri"/>
      <family val="2"/>
      <scheme val="minor"/>
    </font>
    <font>
      <sz val="20"/>
      <color theme="1"/>
      <name val="Calibri"/>
      <family val="2"/>
      <scheme val="minor"/>
    </font>
    <font>
      <sz val="10"/>
      <color theme="1"/>
      <name val="Calibri"/>
      <family val="2"/>
      <scheme val="minor"/>
    </font>
    <font>
      <sz val="16"/>
      <name val="Arial"/>
      <family val="2"/>
    </font>
    <font>
      <b/>
      <sz val="10"/>
      <color rgb="FFFF0000"/>
      <name val="Arial"/>
      <family val="2"/>
    </font>
    <font>
      <b/>
      <sz val="18"/>
      <color rgb="FFFF0000"/>
      <name val="Arial"/>
      <family val="2"/>
    </font>
    <font>
      <sz val="14"/>
      <name val="Arial"/>
      <family val="2"/>
    </font>
    <font>
      <b/>
      <sz val="16"/>
      <color rgb="FFFF0000"/>
      <name val="Arial"/>
      <family val="2"/>
    </font>
    <font>
      <u/>
      <sz val="11"/>
      <color theme="10"/>
      <name val="Calibri"/>
      <family val="2"/>
      <scheme val="minor"/>
    </font>
    <font>
      <b/>
      <sz val="12"/>
      <color theme="1"/>
      <name val="Calibri"/>
      <family val="2"/>
      <scheme val="minor"/>
    </font>
    <font>
      <b/>
      <sz val="10"/>
      <color theme="1"/>
      <name val="Calibri"/>
      <family val="2"/>
      <scheme val="minor"/>
    </font>
    <font>
      <u/>
      <sz val="10"/>
      <color theme="10"/>
      <name val="Calibri"/>
      <family val="2"/>
      <scheme val="minor"/>
    </font>
    <font>
      <b/>
      <u/>
      <sz val="12"/>
      <color theme="10"/>
      <name val="Calibri"/>
      <family val="2"/>
      <scheme val="minor"/>
    </font>
  </fonts>
  <fills count="16">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8" fillId="0" borderId="0"/>
    <xf numFmtId="0" fontId="17" fillId="0" borderId="0"/>
    <xf numFmtId="0" fontId="28" fillId="0" borderId="0" applyNumberFormat="0" applyFill="0" applyBorder="0" applyAlignment="0" applyProtection="0"/>
  </cellStyleXfs>
  <cellXfs count="469">
    <xf numFmtId="0" fontId="0" fillId="0" borderId="0" xfId="0"/>
    <xf numFmtId="0" fontId="1"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0" fillId="0" borderId="0" xfId="0" applyProtection="1"/>
    <xf numFmtId="0" fontId="1" fillId="3" borderId="1" xfId="0" applyFont="1" applyFill="1" applyBorder="1" applyAlignment="1" applyProtection="1">
      <alignment horizontal="center"/>
    </xf>
    <xf numFmtId="0" fontId="1" fillId="4" borderId="1" xfId="0" applyFont="1" applyFill="1" applyBorder="1" applyAlignment="1" applyProtection="1">
      <alignment horizontal="center"/>
    </xf>
    <xf numFmtId="0" fontId="1" fillId="0" borderId="1" xfId="0" applyFont="1" applyBorder="1" applyAlignment="1" applyProtection="1">
      <alignment horizontal="center"/>
    </xf>
    <xf numFmtId="0" fontId="2" fillId="0" borderId="0" xfId="0" applyFont="1" applyFill="1" applyBorder="1" applyAlignment="1" applyProtection="1">
      <alignment horizontal="center"/>
    </xf>
    <xf numFmtId="0" fontId="0" fillId="0" borderId="0" xfId="0" applyFill="1" applyProtection="1"/>
    <xf numFmtId="0" fontId="5" fillId="0" borderId="0" xfId="0" applyFont="1" applyAlignment="1" applyProtection="1">
      <alignment horizontal="center" vertical="center" wrapText="1"/>
    </xf>
    <xf numFmtId="14" fontId="0" fillId="0" borderId="0" xfId="0" applyNumberFormat="1" applyProtection="1"/>
    <xf numFmtId="0" fontId="5" fillId="0" borderId="0" xfId="0" applyFont="1" applyProtection="1"/>
    <xf numFmtId="0" fontId="2" fillId="0" borderId="0" xfId="0" applyFont="1" applyAlignment="1" applyProtection="1">
      <alignment horizontal="center"/>
    </xf>
    <xf numFmtId="0" fontId="7" fillId="0" borderId="1" xfId="0" applyFont="1" applyFill="1" applyBorder="1" applyProtection="1">
      <protection locked="0"/>
    </xf>
    <xf numFmtId="0" fontId="6" fillId="0" borderId="1" xfId="0" applyFont="1" applyBorder="1" applyAlignment="1" applyProtection="1">
      <alignment horizontal="center"/>
      <protection locked="0"/>
    </xf>
    <xf numFmtId="0" fontId="6" fillId="2" borderId="1" xfId="0" applyFont="1" applyFill="1" applyBorder="1" applyAlignment="1" applyProtection="1">
      <alignment horizontal="center"/>
      <protection locked="0"/>
    </xf>
    <xf numFmtId="0" fontId="8" fillId="0" borderId="0" xfId="1" applyProtection="1">
      <protection locked="0"/>
    </xf>
    <xf numFmtId="0" fontId="5" fillId="0" borderId="0" xfId="1" applyFont="1" applyProtection="1">
      <protection locked="0"/>
    </xf>
    <xf numFmtId="0" fontId="3" fillId="9" borderId="8" xfId="1" applyFont="1" applyFill="1" applyBorder="1" applyAlignment="1" applyProtection="1">
      <alignment horizontal="center" vertical="center" textRotation="180" wrapText="1"/>
      <protection locked="0"/>
    </xf>
    <xf numFmtId="0" fontId="3" fillId="9" borderId="1" xfId="1" applyFont="1" applyFill="1" applyBorder="1" applyAlignment="1" applyProtection="1">
      <alignment horizontal="center" vertical="center" textRotation="180" wrapText="1"/>
      <protection locked="0"/>
    </xf>
    <xf numFmtId="0" fontId="3" fillId="2" borderId="1" xfId="1" applyFont="1" applyFill="1" applyBorder="1" applyAlignment="1" applyProtection="1">
      <alignment horizontal="center" vertical="center" textRotation="180" wrapText="1"/>
      <protection locked="0"/>
    </xf>
    <xf numFmtId="0" fontId="3" fillId="10" borderId="8" xfId="1" applyFont="1" applyFill="1" applyBorder="1" applyAlignment="1" applyProtection="1">
      <alignment horizontal="center" vertical="center" textRotation="180" wrapText="1"/>
      <protection locked="0"/>
    </xf>
    <xf numFmtId="0" fontId="3" fillId="10" borderId="3" xfId="1" applyFont="1" applyFill="1" applyBorder="1" applyAlignment="1" applyProtection="1">
      <alignment horizontal="center" vertical="center" textRotation="180" wrapText="1"/>
      <protection locked="0"/>
    </xf>
    <xf numFmtId="0" fontId="3" fillId="10" borderId="1" xfId="1" applyFont="1" applyFill="1" applyBorder="1" applyAlignment="1" applyProtection="1">
      <alignment horizontal="center" vertical="center" textRotation="180" wrapText="1"/>
      <protection locked="0"/>
    </xf>
    <xf numFmtId="0" fontId="5" fillId="11" borderId="8" xfId="1" applyFont="1" applyFill="1" applyBorder="1" applyAlignment="1" applyProtection="1">
      <alignment horizontal="center" vertical="center" textRotation="180" wrapText="1"/>
      <protection locked="0"/>
    </xf>
    <xf numFmtId="0" fontId="5" fillId="11" borderId="1" xfId="1" applyFont="1" applyFill="1" applyBorder="1" applyAlignment="1" applyProtection="1">
      <alignment horizontal="center" vertical="center" textRotation="180" wrapText="1"/>
      <protection locked="0"/>
    </xf>
    <xf numFmtId="0" fontId="3" fillId="0" borderId="1" xfId="1" applyFont="1" applyBorder="1" applyAlignment="1" applyProtection="1">
      <alignment horizontal="center"/>
      <protection locked="0"/>
    </xf>
    <xf numFmtId="0" fontId="8" fillId="0" borderId="2" xfId="1" applyFont="1" applyFill="1" applyBorder="1" applyProtection="1">
      <protection locked="0"/>
    </xf>
    <xf numFmtId="0" fontId="8" fillId="0" borderId="2" xfId="1" applyFont="1" applyFill="1" applyBorder="1" applyAlignment="1" applyProtection="1">
      <alignment horizontal="center"/>
      <protection locked="0"/>
    </xf>
    <xf numFmtId="2" fontId="5" fillId="0" borderId="9" xfId="1" applyNumberFormat="1" applyFont="1" applyFill="1" applyBorder="1" applyAlignment="1" applyProtection="1">
      <alignment horizontal="center"/>
      <protection locked="0"/>
    </xf>
    <xf numFmtId="2" fontId="5" fillId="2" borderId="5" xfId="1" applyNumberFormat="1" applyFont="1" applyFill="1" applyBorder="1" applyAlignment="1" applyProtection="1">
      <alignment horizontal="center"/>
    </xf>
    <xf numFmtId="2" fontId="5" fillId="2" borderId="6" xfId="1" applyNumberFormat="1" applyFont="1" applyFill="1" applyBorder="1" applyAlignment="1" applyProtection="1">
      <alignment horizontal="center"/>
    </xf>
    <xf numFmtId="0" fontId="5" fillId="2" borderId="7" xfId="1" applyNumberFormat="1" applyFont="1" applyFill="1" applyBorder="1" applyAlignment="1" applyProtection="1">
      <alignment horizontal="center"/>
    </xf>
    <xf numFmtId="0" fontId="5" fillId="2" borderId="10" xfId="1" applyNumberFormat="1" applyFont="1" applyFill="1" applyBorder="1" applyAlignment="1" applyProtection="1">
      <alignment horizontal="center"/>
    </xf>
    <xf numFmtId="2" fontId="5" fillId="0" borderId="1" xfId="1" applyNumberFormat="1" applyFont="1" applyFill="1" applyBorder="1" applyAlignment="1" applyProtection="1">
      <alignment horizontal="center"/>
      <protection locked="0"/>
    </xf>
    <xf numFmtId="2" fontId="5" fillId="2" borderId="1" xfId="1" applyNumberFormat="1" applyFont="1" applyFill="1" applyBorder="1" applyAlignment="1" applyProtection="1">
      <alignment horizontal="center"/>
    </xf>
    <xf numFmtId="0" fontId="5" fillId="2" borderId="1" xfId="1" applyNumberFormat="1" applyFont="1" applyFill="1" applyBorder="1" applyAlignment="1" applyProtection="1">
      <alignment horizontal="center"/>
    </xf>
    <xf numFmtId="0" fontId="5" fillId="2" borderId="6" xfId="1" applyNumberFormat="1" applyFont="1" applyFill="1" applyBorder="1" applyAlignment="1" applyProtection="1">
      <alignment horizontal="center"/>
    </xf>
    <xf numFmtId="0" fontId="3" fillId="11" borderId="1" xfId="1" applyFont="1" applyFill="1" applyBorder="1" applyAlignment="1" applyProtection="1">
      <alignment horizontal="center"/>
    </xf>
    <xf numFmtId="2" fontId="5" fillId="9" borderId="1" xfId="1" applyNumberFormat="1" applyFont="1" applyFill="1" applyBorder="1" applyAlignment="1" applyProtection="1">
      <alignment horizontal="center"/>
      <protection locked="0"/>
    </xf>
    <xf numFmtId="2" fontId="5" fillId="0" borderId="0" xfId="1" applyNumberFormat="1" applyFont="1" applyBorder="1" applyAlignment="1" applyProtection="1">
      <alignment horizontal="center"/>
      <protection locked="0"/>
    </xf>
    <xf numFmtId="2" fontId="5" fillId="9" borderId="11" xfId="1" applyNumberFormat="1" applyFont="1" applyFill="1" applyBorder="1" applyAlignment="1" applyProtection="1">
      <alignment horizontal="center"/>
      <protection locked="0"/>
    </xf>
    <xf numFmtId="0" fontId="2" fillId="3" borderId="2" xfId="1" applyFont="1" applyFill="1" applyBorder="1" applyAlignment="1" applyProtection="1">
      <protection locked="0"/>
    </xf>
    <xf numFmtId="0" fontId="2" fillId="3" borderId="4" xfId="1" applyFont="1" applyFill="1" applyBorder="1" applyAlignment="1" applyProtection="1">
      <protection locked="0"/>
    </xf>
    <xf numFmtId="0" fontId="2" fillId="0" borderId="0" xfId="1" applyFont="1" applyFill="1" applyBorder="1" applyProtection="1">
      <protection locked="0"/>
    </xf>
    <xf numFmtId="0" fontId="8" fillId="0" borderId="0" xfId="1" applyFill="1" applyProtection="1">
      <protection locked="0"/>
    </xf>
    <xf numFmtId="0" fontId="2" fillId="0" borderId="0" xfId="1" applyFont="1" applyFill="1" applyProtection="1">
      <protection locked="0"/>
    </xf>
    <xf numFmtId="2" fontId="5" fillId="0" borderId="0" xfId="1" applyNumberFormat="1" applyFont="1" applyFill="1" applyBorder="1" applyAlignment="1" applyProtection="1">
      <alignment horizontal="center"/>
      <protection locked="0"/>
    </xf>
    <xf numFmtId="0" fontId="5" fillId="9" borderId="1" xfId="1" applyNumberFormat="1" applyFont="1" applyFill="1" applyBorder="1" applyAlignment="1" applyProtection="1">
      <alignment horizontal="center"/>
      <protection locked="0"/>
    </xf>
    <xf numFmtId="0" fontId="5" fillId="0" borderId="0" xfId="1" applyNumberFormat="1" applyFont="1" applyBorder="1" applyAlignment="1" applyProtection="1">
      <alignment horizontal="center"/>
      <protection locked="0"/>
    </xf>
    <xf numFmtId="0" fontId="5" fillId="0" borderId="0" xfId="1" applyNumberFormat="1" applyFont="1" applyFill="1" applyBorder="1" applyAlignment="1" applyProtection="1">
      <alignment horizontal="center"/>
      <protection locked="0"/>
    </xf>
    <xf numFmtId="1" fontId="5" fillId="9" borderId="1" xfId="1" applyNumberFormat="1" applyFont="1" applyFill="1" applyBorder="1" applyAlignment="1" applyProtection="1">
      <alignment horizontal="center"/>
      <protection locked="0"/>
    </xf>
    <xf numFmtId="0" fontId="8" fillId="0" borderId="0" xfId="1" applyFill="1" applyBorder="1" applyProtection="1">
      <protection locked="0"/>
    </xf>
    <xf numFmtId="0" fontId="5" fillId="9" borderId="1" xfId="1" applyFont="1" applyFill="1" applyBorder="1" applyAlignment="1" applyProtection="1">
      <alignment horizontal="center" vertical="center"/>
      <protection locked="0"/>
    </xf>
    <xf numFmtId="0" fontId="5" fillId="0" borderId="0" xfId="1" applyFont="1" applyFill="1" applyBorder="1" applyProtection="1">
      <protection locked="0"/>
    </xf>
    <xf numFmtId="0" fontId="2" fillId="0" borderId="0" xfId="1" applyFont="1" applyFill="1" applyAlignment="1" applyProtection="1">
      <alignment vertical="center" textRotation="180"/>
      <protection locked="0"/>
    </xf>
    <xf numFmtId="0" fontId="2" fillId="0" borderId="0" xfId="1"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center"/>
      <protection locked="0"/>
    </xf>
    <xf numFmtId="0" fontId="8" fillId="0" borderId="0" xfId="1" applyBorder="1" applyAlignment="1" applyProtection="1">
      <protection locked="0"/>
    </xf>
    <xf numFmtId="0" fontId="2" fillId="5" borderId="1" xfId="1" applyFont="1" applyFill="1" applyBorder="1" applyProtection="1">
      <protection locked="0"/>
    </xf>
    <xf numFmtId="0" fontId="8" fillId="0" borderId="0" xfId="1" applyBorder="1" applyProtection="1">
      <protection locked="0"/>
    </xf>
    <xf numFmtId="0" fontId="2" fillId="5" borderId="1" xfId="1" applyFont="1" applyFill="1" applyBorder="1" applyAlignment="1" applyProtection="1">
      <protection locked="0"/>
    </xf>
    <xf numFmtId="0" fontId="9" fillId="0" borderId="0" xfId="1" applyFont="1" applyBorder="1" applyAlignment="1" applyProtection="1">
      <protection locked="0"/>
    </xf>
    <xf numFmtId="0" fontId="3" fillId="8" borderId="1" xfId="1" applyFont="1" applyFill="1" applyBorder="1" applyAlignment="1" applyProtection="1">
      <alignment horizontal="center" vertical="center" textRotation="180" wrapText="1"/>
      <protection locked="0"/>
    </xf>
    <xf numFmtId="0" fontId="3" fillId="13" borderId="1" xfId="1" applyFont="1" applyFill="1" applyBorder="1" applyAlignment="1" applyProtection="1">
      <alignment horizontal="center" vertical="center" textRotation="180" wrapText="1"/>
      <protection locked="0"/>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2" xfId="1" applyFont="1" applyBorder="1" applyAlignment="1" applyProtection="1">
      <protection locked="0"/>
    </xf>
    <xf numFmtId="0" fontId="2" fillId="0" borderId="3" xfId="1" applyFont="1" applyBorder="1" applyAlignment="1" applyProtection="1">
      <protection locked="0"/>
    </xf>
    <xf numFmtId="1" fontId="5" fillId="0" borderId="1" xfId="1" applyNumberFormat="1" applyFont="1" applyBorder="1" applyAlignment="1" applyProtection="1">
      <alignment horizontal="center"/>
      <protection locked="0"/>
    </xf>
    <xf numFmtId="0" fontId="5" fillId="0" borderId="1" xfId="1" applyFont="1" applyBorder="1" applyAlignment="1" applyProtection="1">
      <alignment horizontal="center"/>
      <protection locked="0"/>
    </xf>
    <xf numFmtId="0" fontId="4" fillId="0" borderId="0" xfId="1" applyFont="1" applyProtection="1">
      <protection locked="0"/>
    </xf>
    <xf numFmtId="0" fontId="3" fillId="0" borderId="1" xfId="1" applyFont="1" applyBorder="1" applyProtection="1">
      <protection locked="0"/>
    </xf>
    <xf numFmtId="0" fontId="3" fillId="0" borderId="1" xfId="1" applyFont="1" applyBorder="1" applyAlignment="1" applyProtection="1">
      <alignment horizontal="center" wrapText="1"/>
      <protection locked="0"/>
    </xf>
    <xf numFmtId="0" fontId="3" fillId="0" borderId="0" xfId="1" applyFont="1" applyBorder="1" applyAlignment="1" applyProtection="1">
      <alignment horizontal="center"/>
      <protection locked="0"/>
    </xf>
    <xf numFmtId="0" fontId="3" fillId="0" borderId="0" xfId="1" applyFont="1" applyBorder="1" applyProtection="1">
      <protection locked="0"/>
    </xf>
    <xf numFmtId="0" fontId="5" fillId="0" borderId="0" xfId="1" applyFont="1" applyBorder="1" applyProtection="1">
      <protection locked="0"/>
    </xf>
    <xf numFmtId="0" fontId="3" fillId="0" borderId="0" xfId="1" applyFont="1" applyFill="1" applyBorder="1" applyProtection="1">
      <protection locked="0"/>
    </xf>
    <xf numFmtId="0" fontId="3" fillId="0" borderId="0" xfId="1" applyFont="1" applyFill="1" applyBorder="1" applyAlignment="1" applyProtection="1">
      <alignment horizontal="center"/>
      <protection locked="0"/>
    </xf>
    <xf numFmtId="0" fontId="3" fillId="0" borderId="16" xfId="1" applyFont="1" applyFill="1" applyBorder="1" applyAlignment="1" applyProtection="1">
      <alignment horizontal="center"/>
      <protection locked="0"/>
    </xf>
    <xf numFmtId="0" fontId="5" fillId="0" borderId="0" xfId="1" applyFont="1" applyFill="1" applyProtection="1">
      <protection locked="0"/>
    </xf>
    <xf numFmtId="0" fontId="8" fillId="0" borderId="0" xfId="1" applyFont="1" applyBorder="1" applyProtection="1">
      <protection locked="0"/>
    </xf>
    <xf numFmtId="0" fontId="8" fillId="0" borderId="0" xfId="1" applyFont="1" applyProtection="1">
      <protection locked="0"/>
    </xf>
    <xf numFmtId="0" fontId="2" fillId="0" borderId="1" xfId="1" applyFont="1" applyBorder="1" applyAlignment="1" applyProtection="1">
      <alignment horizontal="center"/>
      <protection locked="0"/>
    </xf>
    <xf numFmtId="14" fontId="8" fillId="0" borderId="0" xfId="1" applyNumberFormat="1" applyFont="1" applyProtection="1">
      <protection locked="0"/>
    </xf>
    <xf numFmtId="0" fontId="10" fillId="0" borderId="0" xfId="1" applyFont="1" applyProtection="1">
      <protection locked="0"/>
    </xf>
    <xf numFmtId="0" fontId="2" fillId="3" borderId="3" xfId="1" applyFont="1" applyFill="1" applyBorder="1" applyAlignment="1" applyProtection="1">
      <protection locked="0"/>
    </xf>
    <xf numFmtId="0" fontId="5" fillId="0" borderId="1" xfId="1" applyNumberFormat="1" applyFont="1" applyBorder="1" applyAlignment="1" applyProtection="1">
      <alignment horizontal="center"/>
      <protection locked="0"/>
    </xf>
    <xf numFmtId="2" fontId="5" fillId="0" borderId="1" xfId="1" applyNumberFormat="1" applyFont="1" applyBorder="1" applyAlignment="1" applyProtection="1">
      <alignment horizontal="center"/>
      <protection locked="0"/>
    </xf>
    <xf numFmtId="0" fontId="2" fillId="5" borderId="2" xfId="1" applyFont="1" applyFill="1" applyBorder="1" applyAlignment="1" applyProtection="1">
      <protection locked="0"/>
    </xf>
    <xf numFmtId="0" fontId="2" fillId="5" borderId="4" xfId="1" applyFont="1" applyFill="1" applyBorder="1" applyAlignment="1" applyProtection="1">
      <protection locked="0"/>
    </xf>
    <xf numFmtId="0" fontId="5" fillId="9" borderId="2" xfId="1" applyNumberFormat="1" applyFont="1" applyFill="1" applyBorder="1" applyAlignment="1" applyProtection="1">
      <alignment horizontal="center"/>
      <protection locked="0"/>
    </xf>
    <xf numFmtId="2" fontId="5" fillId="9" borderId="13" xfId="1" applyNumberFormat="1" applyFont="1" applyFill="1" applyBorder="1" applyAlignment="1" applyProtection="1">
      <alignment horizontal="center"/>
      <protection locked="0"/>
    </xf>
    <xf numFmtId="0" fontId="2" fillId="8" borderId="2" xfId="1" applyFont="1" applyFill="1" applyBorder="1" applyAlignment="1" applyProtection="1">
      <protection locked="0"/>
    </xf>
    <xf numFmtId="0" fontId="2" fillId="8" borderId="4" xfId="1" applyFont="1" applyFill="1" applyBorder="1" applyAlignment="1" applyProtection="1">
      <protection locked="0"/>
    </xf>
    <xf numFmtId="0" fontId="2" fillId="8" borderId="3" xfId="1" applyFont="1" applyFill="1" applyBorder="1" applyAlignment="1" applyProtection="1">
      <protection locked="0"/>
    </xf>
    <xf numFmtId="0" fontId="2" fillId="9" borderId="2" xfId="1" applyFont="1" applyFill="1" applyBorder="1" applyAlignment="1" applyProtection="1">
      <protection locked="0"/>
    </xf>
    <xf numFmtId="0" fontId="2" fillId="9" borderId="4" xfId="1" applyFont="1" applyFill="1" applyBorder="1" applyAlignment="1" applyProtection="1">
      <protection locked="0"/>
    </xf>
    <xf numFmtId="0" fontId="2" fillId="9" borderId="3" xfId="1" applyFont="1" applyFill="1" applyBorder="1" applyAlignment="1" applyProtection="1">
      <protection locked="0"/>
    </xf>
    <xf numFmtId="0" fontId="2" fillId="10" borderId="2" xfId="1" applyFont="1" applyFill="1" applyBorder="1" applyAlignment="1" applyProtection="1">
      <protection locked="0"/>
    </xf>
    <xf numFmtId="0" fontId="2" fillId="10" borderId="4" xfId="1" applyFont="1" applyFill="1" applyBorder="1" applyAlignment="1" applyProtection="1">
      <protection locked="0"/>
    </xf>
    <xf numFmtId="0" fontId="2" fillId="10" borderId="3" xfId="1" applyFont="1" applyFill="1" applyBorder="1" applyAlignment="1" applyProtection="1">
      <protection locked="0"/>
    </xf>
    <xf numFmtId="0" fontId="12" fillId="0" borderId="0" xfId="1" applyFont="1" applyBorder="1" applyAlignment="1" applyProtection="1">
      <protection locked="0"/>
    </xf>
    <xf numFmtId="0" fontId="13" fillId="0" borderId="1" xfId="1" applyFont="1" applyBorder="1" applyAlignment="1" applyProtection="1">
      <alignment horizontal="center" vertical="center" textRotation="180" wrapText="1"/>
      <protection locked="0"/>
    </xf>
    <xf numFmtId="0" fontId="13" fillId="0" borderId="2" xfId="1" applyFont="1" applyBorder="1" applyAlignment="1" applyProtection="1">
      <alignment horizontal="center" vertical="center" textRotation="180" wrapText="1"/>
      <protection locked="0"/>
    </xf>
    <xf numFmtId="0" fontId="13" fillId="8" borderId="5" xfId="1" applyFont="1" applyFill="1" applyBorder="1" applyAlignment="1" applyProtection="1">
      <alignment horizontal="center" vertical="center" textRotation="180" wrapText="1"/>
      <protection locked="0"/>
    </xf>
    <xf numFmtId="0" fontId="13" fillId="8" borderId="6" xfId="1" applyFont="1" applyFill="1" applyBorder="1" applyAlignment="1" applyProtection="1">
      <alignment horizontal="center" vertical="center" textRotation="180" wrapText="1"/>
      <protection locked="0"/>
    </xf>
    <xf numFmtId="0" fontId="13" fillId="2" borderId="6" xfId="1" applyFont="1" applyFill="1" applyBorder="1" applyAlignment="1" applyProtection="1">
      <alignment horizontal="center" vertical="center" textRotation="180" wrapText="1"/>
      <protection locked="0"/>
    </xf>
    <xf numFmtId="0" fontId="13" fillId="2" borderId="7" xfId="1" applyFont="1" applyFill="1" applyBorder="1" applyAlignment="1" applyProtection="1">
      <alignment horizontal="center" vertical="center" textRotation="180" wrapText="1"/>
      <protection locked="0"/>
    </xf>
    <xf numFmtId="0" fontId="13" fillId="9" borderId="9" xfId="1" applyFont="1" applyFill="1" applyBorder="1" applyAlignment="1" applyProtection="1">
      <alignment horizontal="center" vertical="center" textRotation="180" wrapText="1"/>
      <protection locked="0"/>
    </xf>
    <xf numFmtId="0" fontId="13" fillId="9" borderId="6" xfId="1" applyFont="1" applyFill="1" applyBorder="1" applyAlignment="1" applyProtection="1">
      <alignment horizontal="center" vertical="center" textRotation="180" wrapText="1"/>
      <protection locked="0"/>
    </xf>
    <xf numFmtId="0" fontId="13" fillId="10" borderId="9" xfId="1" applyFont="1" applyFill="1" applyBorder="1" applyAlignment="1" applyProtection="1">
      <alignment horizontal="center" vertical="center" textRotation="180" wrapText="1"/>
      <protection locked="0"/>
    </xf>
    <xf numFmtId="0" fontId="13" fillId="10" borderId="5" xfId="1" applyFont="1" applyFill="1" applyBorder="1" applyAlignment="1" applyProtection="1">
      <alignment horizontal="center" vertical="center" textRotation="180" wrapText="1"/>
      <protection locked="0"/>
    </xf>
    <xf numFmtId="0" fontId="13" fillId="10" borderId="6" xfId="1" applyFont="1" applyFill="1" applyBorder="1" applyAlignment="1" applyProtection="1">
      <alignment horizontal="center" vertical="center" textRotation="180" wrapText="1"/>
      <protection locked="0"/>
    </xf>
    <xf numFmtId="0" fontId="13" fillId="2" borderId="10" xfId="1" applyFont="1" applyFill="1" applyBorder="1" applyAlignment="1" applyProtection="1">
      <alignment horizontal="center" vertical="center" textRotation="180" wrapText="1"/>
      <protection locked="0"/>
    </xf>
    <xf numFmtId="0" fontId="13" fillId="12" borderId="6" xfId="1" applyFont="1" applyFill="1" applyBorder="1" applyAlignment="1" applyProtection="1">
      <alignment horizontal="center" vertical="center" textRotation="180" wrapText="1"/>
      <protection locked="0"/>
    </xf>
    <xf numFmtId="0" fontId="13" fillId="11" borderId="9" xfId="1" applyFont="1" applyFill="1" applyBorder="1" applyAlignment="1" applyProtection="1">
      <alignment horizontal="center" vertical="center" textRotation="180" wrapText="1"/>
      <protection locked="0"/>
    </xf>
    <xf numFmtId="0" fontId="13" fillId="11" borderId="6" xfId="1" applyFont="1" applyFill="1" applyBorder="1" applyAlignment="1" applyProtection="1">
      <alignment horizontal="center" vertical="center" textRotation="180" wrapText="1"/>
      <protection locked="0"/>
    </xf>
    <xf numFmtId="0" fontId="13" fillId="0" borderId="0" xfId="1" applyFont="1" applyAlignment="1" applyProtection="1">
      <alignment horizontal="center" vertical="center" wrapText="1"/>
      <protection locked="0"/>
    </xf>
    <xf numFmtId="0" fontId="5" fillId="9" borderId="6" xfId="1" applyFont="1" applyFill="1" applyBorder="1" applyAlignment="1" applyProtection="1">
      <alignment horizontal="center" vertical="center"/>
      <protection locked="0"/>
    </xf>
    <xf numFmtId="0" fontId="5" fillId="9" borderId="1" xfId="1" applyFont="1" applyFill="1" applyBorder="1" applyAlignment="1" applyProtection="1">
      <alignment horizontal="center"/>
      <protection locked="0"/>
    </xf>
    <xf numFmtId="0" fontId="1" fillId="2" borderId="1" xfId="1" applyFont="1" applyFill="1" applyBorder="1" applyAlignment="1" applyProtection="1">
      <protection locked="0"/>
    </xf>
    <xf numFmtId="0" fontId="1" fillId="5" borderId="2" xfId="0" applyFont="1" applyFill="1" applyBorder="1" applyAlignment="1" applyProtection="1">
      <alignment vertical="center"/>
    </xf>
    <xf numFmtId="0" fontId="1" fillId="5" borderId="3" xfId="0" applyFont="1" applyFill="1" applyBorder="1" applyAlignment="1" applyProtection="1">
      <alignment vertical="center"/>
    </xf>
    <xf numFmtId="0" fontId="1" fillId="5" borderId="4" xfId="0" applyFont="1" applyFill="1" applyBorder="1" applyAlignment="1" applyProtection="1">
      <alignment vertical="center"/>
    </xf>
    <xf numFmtId="0" fontId="15" fillId="0" borderId="0" xfId="0" applyFont="1"/>
    <xf numFmtId="0" fontId="16" fillId="0" borderId="0" xfId="0" applyFont="1"/>
    <xf numFmtId="0" fontId="6" fillId="5" borderId="11" xfId="2" applyFont="1" applyFill="1" applyBorder="1" applyAlignment="1"/>
    <xf numFmtId="0" fontId="6" fillId="0" borderId="12" xfId="2" applyFont="1" applyBorder="1" applyAlignment="1">
      <alignment horizontal="right"/>
    </xf>
    <xf numFmtId="0" fontId="6" fillId="0" borderId="12" xfId="2" applyFont="1" applyBorder="1"/>
    <xf numFmtId="0" fontId="6" fillId="5" borderId="13" xfId="2" applyFont="1" applyFill="1" applyBorder="1" applyAlignment="1"/>
    <xf numFmtId="0" fontId="6" fillId="5" borderId="14" xfId="2" applyFont="1" applyFill="1" applyBorder="1"/>
    <xf numFmtId="0" fontId="6" fillId="0" borderId="0" xfId="2" applyFont="1"/>
    <xf numFmtId="0" fontId="6" fillId="5" borderId="1" xfId="2" applyFont="1" applyFill="1" applyBorder="1" applyAlignment="1"/>
    <xf numFmtId="0" fontId="6" fillId="0" borderId="4" xfId="2" applyFont="1" applyBorder="1"/>
    <xf numFmtId="0" fontId="6" fillId="5" borderId="2" xfId="2" applyFont="1" applyFill="1" applyBorder="1" applyAlignment="1"/>
    <xf numFmtId="0" fontId="6" fillId="5" borderId="3" xfId="2" applyFont="1" applyFill="1" applyBorder="1"/>
    <xf numFmtId="0" fontId="6" fillId="0" borderId="15" xfId="2" applyFont="1" applyBorder="1"/>
    <xf numFmtId="0" fontId="6" fillId="5" borderId="5" xfId="2" applyFont="1" applyFill="1" applyBorder="1"/>
    <xf numFmtId="0" fontId="6" fillId="0" borderId="0" xfId="2" applyFont="1" applyBorder="1"/>
    <xf numFmtId="0" fontId="6" fillId="5" borderId="1" xfId="2" applyFont="1" applyFill="1" applyBorder="1"/>
    <xf numFmtId="0" fontId="18" fillId="0" borderId="0" xfId="2" applyFont="1"/>
    <xf numFmtId="0" fontId="6" fillId="5" borderId="1" xfId="2" applyFont="1" applyFill="1" applyBorder="1" applyAlignment="1">
      <alignment horizontal="right"/>
    </xf>
    <xf numFmtId="0" fontId="6" fillId="0" borderId="0" xfId="2" applyFont="1" applyFill="1" applyAlignment="1">
      <alignment vertical="center"/>
    </xf>
    <xf numFmtId="0" fontId="6" fillId="0" borderId="1" xfId="2" applyFont="1" applyBorder="1"/>
    <xf numFmtId="2" fontId="18" fillId="0" borderId="1" xfId="2" applyNumberFormat="1" applyFont="1" applyBorder="1" applyAlignment="1">
      <alignment horizontal="center" vertical="center"/>
    </xf>
    <xf numFmtId="2" fontId="6" fillId="0" borderId="1" xfId="2" applyNumberFormat="1" applyFont="1" applyBorder="1" applyAlignment="1">
      <alignment horizontal="center"/>
    </xf>
    <xf numFmtId="2" fontId="6" fillId="0" borderId="1" xfId="2" applyNumberFormat="1" applyFont="1" applyBorder="1" applyAlignment="1">
      <alignment horizontal="center" vertical="center"/>
    </xf>
    <xf numFmtId="2" fontId="6" fillId="0" borderId="1" xfId="2" applyNumberFormat="1" applyFont="1" applyBorder="1"/>
    <xf numFmtId="2" fontId="6" fillId="0" borderId="0" xfId="2" applyNumberFormat="1" applyFont="1"/>
    <xf numFmtId="2" fontId="18" fillId="0" borderId="0" xfId="2" applyNumberFormat="1" applyFont="1"/>
    <xf numFmtId="2" fontId="6" fillId="0" borderId="0" xfId="2" applyNumberFormat="1" applyFont="1" applyAlignment="1">
      <alignment horizontal="center" vertical="center"/>
    </xf>
    <xf numFmtId="2" fontId="6" fillId="0" borderId="0" xfId="2" applyNumberFormat="1" applyFont="1" applyAlignment="1">
      <alignment horizontal="center"/>
    </xf>
    <xf numFmtId="0" fontId="6" fillId="0" borderId="0" xfId="2" applyFont="1" applyAlignment="1">
      <alignment horizontal="center"/>
    </xf>
    <xf numFmtId="2" fontId="18" fillId="0" borderId="1" xfId="2" applyNumberFormat="1" applyFont="1" applyBorder="1" applyAlignment="1">
      <alignment horizontal="center"/>
    </xf>
    <xf numFmtId="2" fontId="18" fillId="0" borderId="0" xfId="2" applyNumberFormat="1" applyFont="1" applyAlignment="1">
      <alignment vertical="center"/>
    </xf>
    <xf numFmtId="2" fontId="6" fillId="0" borderId="0" xfId="2" applyNumberFormat="1" applyFont="1" applyAlignment="1">
      <alignment vertical="center"/>
    </xf>
    <xf numFmtId="2" fontId="18" fillId="0" borderId="1" xfId="2" applyNumberFormat="1" applyFont="1" applyBorder="1" applyAlignment="1">
      <alignment horizontal="center" vertical="top"/>
    </xf>
    <xf numFmtId="2" fontId="4" fillId="5" borderId="1" xfId="2" applyNumberFormat="1" applyFont="1" applyFill="1" applyBorder="1"/>
    <xf numFmtId="1" fontId="18" fillId="0" borderId="1" xfId="2" applyNumberFormat="1" applyFont="1" applyBorder="1" applyAlignment="1">
      <alignment horizontal="center" vertical="center"/>
    </xf>
    <xf numFmtId="2" fontId="6" fillId="0" borderId="0" xfId="2" applyNumberFormat="1" applyFont="1" applyAlignment="1"/>
    <xf numFmtId="2" fontId="6" fillId="0" borderId="0" xfId="2" applyNumberFormat="1" applyFont="1" applyAlignment="1">
      <alignment vertical="top"/>
    </xf>
    <xf numFmtId="0" fontId="6" fillId="0" borderId="2" xfId="2" applyFont="1" applyBorder="1" applyAlignment="1">
      <alignment horizontal="right"/>
    </xf>
    <xf numFmtId="0" fontId="6" fillId="8" borderId="1" xfId="2" applyFont="1" applyFill="1" applyBorder="1" applyAlignment="1">
      <alignment horizontal="center" vertical="center"/>
    </xf>
    <xf numFmtId="2" fontId="5" fillId="9" borderId="1" xfId="1" applyNumberFormat="1" applyFont="1" applyFill="1" applyBorder="1" applyAlignment="1" applyProtection="1">
      <alignment horizontal="center"/>
      <protection locked="0"/>
    </xf>
    <xf numFmtId="2" fontId="5" fillId="9" borderId="1" xfId="1" applyNumberFormat="1" applyFont="1" applyFill="1" applyBorder="1" applyAlignment="1" applyProtection="1">
      <alignment horizontal="center"/>
      <protection locked="0"/>
    </xf>
    <xf numFmtId="2" fontId="6" fillId="9" borderId="1" xfId="2" applyNumberFormat="1" applyFont="1" applyFill="1" applyBorder="1" applyAlignment="1">
      <alignment horizontal="center" vertical="center"/>
    </xf>
    <xf numFmtId="2" fontId="6" fillId="9" borderId="1" xfId="2" applyNumberFormat="1" applyFont="1" applyFill="1" applyBorder="1" applyAlignment="1">
      <alignment horizontal="center"/>
    </xf>
    <xf numFmtId="0" fontId="6" fillId="5" borderId="1" xfId="0" applyFont="1" applyFill="1" applyBorder="1" applyAlignment="1">
      <alignment horizontal="center" vertical="center"/>
    </xf>
    <xf numFmtId="2" fontId="6" fillId="0" borderId="1" xfId="0" applyNumberFormat="1" applyFont="1" applyBorder="1" applyAlignment="1">
      <alignment horizontal="right" vertical="center"/>
    </xf>
    <xf numFmtId="2" fontId="6" fillId="0" borderId="0" xfId="0" applyNumberFormat="1" applyFont="1" applyAlignment="1">
      <alignment horizontal="right" vertical="center"/>
    </xf>
    <xf numFmtId="2" fontId="18" fillId="0" borderId="0" xfId="0" applyNumberFormat="1" applyFont="1" applyAlignment="1">
      <alignment horizontal="center" vertical="center"/>
    </xf>
    <xf numFmtId="2" fontId="6" fillId="0" borderId="0" xfId="0" applyNumberFormat="1" applyFont="1"/>
    <xf numFmtId="2" fontId="4" fillId="5" borderId="1" xfId="0" applyNumberFormat="1" applyFont="1" applyFill="1" applyBorder="1"/>
    <xf numFmtId="2" fontId="18" fillId="0" borderId="1" xfId="0" applyNumberFormat="1" applyFont="1" applyBorder="1" applyAlignment="1">
      <alignment horizontal="center" vertical="center"/>
    </xf>
    <xf numFmtId="2" fontId="6" fillId="0" borderId="1" xfId="0" applyNumberFormat="1" applyFont="1" applyBorder="1" applyAlignment="1">
      <alignment horizontal="center"/>
    </xf>
    <xf numFmtId="2" fontId="6" fillId="0" borderId="1" xfId="0" applyNumberFormat="1" applyFont="1" applyBorder="1" applyAlignment="1">
      <alignment horizontal="center" vertical="center"/>
    </xf>
    <xf numFmtId="0" fontId="6" fillId="0" borderId="0" xfId="0" applyFont="1"/>
    <xf numFmtId="0" fontId="1" fillId="0" borderId="13" xfId="2" applyFont="1" applyBorder="1"/>
    <xf numFmtId="0" fontId="18" fillId="0" borderId="12" xfId="2" applyFont="1" applyBorder="1"/>
    <xf numFmtId="2" fontId="6" fillId="0" borderId="12" xfId="2" applyNumberFormat="1" applyFont="1" applyBorder="1"/>
    <xf numFmtId="2" fontId="6" fillId="0" borderId="12" xfId="2" applyNumberFormat="1" applyFont="1" applyBorder="1" applyAlignment="1">
      <alignment horizontal="center"/>
    </xf>
    <xf numFmtId="2" fontId="6" fillId="0" borderId="14" xfId="2" applyNumberFormat="1" applyFont="1" applyBorder="1"/>
    <xf numFmtId="0" fontId="18" fillId="0" borderId="15" xfId="2" applyFont="1" applyBorder="1"/>
    <xf numFmtId="2" fontId="6" fillId="0" borderId="15" xfId="2" applyNumberFormat="1" applyFont="1" applyBorder="1"/>
    <xf numFmtId="2" fontId="6" fillId="0" borderId="5" xfId="2" applyNumberFormat="1" applyFont="1" applyBorder="1"/>
    <xf numFmtId="0" fontId="6" fillId="0" borderId="11" xfId="2" applyFont="1" applyBorder="1"/>
    <xf numFmtId="0" fontId="18" fillId="0" borderId="0" xfId="2" applyFont="1" applyBorder="1"/>
    <xf numFmtId="2" fontId="6" fillId="0" borderId="0" xfId="2" applyNumberFormat="1" applyFont="1" applyBorder="1"/>
    <xf numFmtId="2" fontId="6" fillId="0" borderId="0" xfId="2" applyNumberFormat="1" applyFont="1" applyBorder="1" applyAlignment="1">
      <alignment horizontal="center"/>
    </xf>
    <xf numFmtId="2" fontId="6" fillId="0" borderId="0" xfId="2" applyNumberFormat="1" applyFont="1" applyBorder="1" applyAlignment="1">
      <alignment horizontal="center" vertical="center"/>
    </xf>
    <xf numFmtId="0" fontId="1" fillId="0" borderId="16" xfId="2" applyFont="1" applyBorder="1"/>
    <xf numFmtId="2" fontId="6" fillId="0" borderId="17" xfId="2" applyNumberFormat="1" applyFont="1" applyBorder="1"/>
    <xf numFmtId="0" fontId="6" fillId="0" borderId="10" xfId="2" applyFont="1" applyBorder="1"/>
    <xf numFmtId="0" fontId="1" fillId="0" borderId="11" xfId="2" applyFont="1" applyBorder="1"/>
    <xf numFmtId="0" fontId="1" fillId="0" borderId="18" xfId="2" applyFont="1" applyBorder="1"/>
    <xf numFmtId="0" fontId="6" fillId="0" borderId="6" xfId="2" applyFont="1" applyBorder="1"/>
    <xf numFmtId="0" fontId="19" fillId="0" borderId="0" xfId="2" applyFont="1" applyAlignment="1">
      <alignment horizontal="center"/>
    </xf>
    <xf numFmtId="0" fontId="0" fillId="0" borderId="0" xfId="0" applyProtection="1">
      <protection locked="0"/>
    </xf>
    <xf numFmtId="0" fontId="3" fillId="5" borderId="1" xfId="0" applyFont="1" applyFill="1" applyBorder="1" applyAlignment="1" applyProtection="1">
      <alignment horizontal="center" vertical="center" textRotation="180" wrapText="1"/>
      <protection locked="0"/>
    </xf>
    <xf numFmtId="0" fontId="3" fillId="5" borderId="2" xfId="0" applyFont="1" applyFill="1" applyBorder="1" applyAlignment="1" applyProtection="1">
      <alignment horizontal="center" vertical="center" textRotation="180" wrapText="1"/>
      <protection locked="0"/>
    </xf>
    <xf numFmtId="0" fontId="5" fillId="0" borderId="0" xfId="0" applyFont="1" applyAlignment="1" applyProtection="1">
      <alignment horizontal="center" vertical="center" wrapText="1"/>
      <protection locked="0"/>
    </xf>
    <xf numFmtId="0" fontId="3" fillId="0" borderId="1" xfId="0" applyFont="1" applyBorder="1" applyAlignment="1" applyProtection="1">
      <alignment horizontal="center"/>
      <protection locked="0"/>
    </xf>
    <xf numFmtId="2" fontId="5" fillId="0" borderId="1" xfId="0" applyNumberFormat="1"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xf numFmtId="0" fontId="0" fillId="0" borderId="0" xfId="0" applyFill="1" applyProtection="1">
      <protection locked="0"/>
    </xf>
    <xf numFmtId="0" fontId="2" fillId="0" borderId="0" xfId="0" applyFont="1" applyFill="1" applyProtection="1">
      <protection locked="0"/>
    </xf>
    <xf numFmtId="0" fontId="0" fillId="0" borderId="0" xfId="0" applyFill="1" applyBorder="1" applyProtection="1">
      <protection locked="0"/>
    </xf>
    <xf numFmtId="0" fontId="6" fillId="0" borderId="0" xfId="2" applyFont="1" applyBorder="1" applyAlignment="1">
      <alignment horizontal="center"/>
    </xf>
    <xf numFmtId="0" fontId="6" fillId="0" borderId="0" xfId="2" applyFont="1" applyBorder="1" applyAlignment="1">
      <alignment horizontal="center" readingOrder="2"/>
    </xf>
    <xf numFmtId="2" fontId="6" fillId="0" borderId="0" xfId="0" applyNumberFormat="1" applyFont="1" applyBorder="1" applyAlignment="1">
      <alignment horizontal="right" vertical="center"/>
    </xf>
    <xf numFmtId="0" fontId="3" fillId="0" borderId="1" xfId="0" applyFont="1" applyBorder="1" applyAlignment="1" applyProtection="1">
      <alignment horizontal="right"/>
      <protection locked="0"/>
    </xf>
    <xf numFmtId="2" fontId="5" fillId="9" borderId="1" xfId="1" applyNumberFormat="1" applyFont="1" applyFill="1" applyBorder="1" applyAlignment="1" applyProtection="1">
      <alignment horizontal="center"/>
      <protection locked="0"/>
    </xf>
    <xf numFmtId="2" fontId="5" fillId="9" borderId="1" xfId="1" applyNumberFormat="1" applyFont="1" applyFill="1" applyBorder="1" applyAlignment="1" applyProtection="1">
      <alignment horizontal="center"/>
      <protection locked="0"/>
    </xf>
    <xf numFmtId="0" fontId="14" fillId="6" borderId="0" xfId="0" applyFont="1" applyFill="1" applyAlignment="1">
      <alignment horizontal="center" vertical="center"/>
    </xf>
    <xf numFmtId="0" fontId="0" fillId="6" borderId="0" xfId="0" applyFont="1" applyFill="1"/>
    <xf numFmtId="0" fontId="14" fillId="6" borderId="0" xfId="0" applyFont="1" applyFill="1"/>
    <xf numFmtId="0" fontId="20" fillId="8" borderId="0" xfId="0" applyFont="1" applyFill="1"/>
    <xf numFmtId="0" fontId="21" fillId="8" borderId="0" xfId="0" applyFont="1" applyFill="1"/>
    <xf numFmtId="0" fontId="21" fillId="0" borderId="0" xfId="0" applyFont="1"/>
    <xf numFmtId="2" fontId="5" fillId="9" borderId="3" xfId="1" applyNumberFormat="1" applyFont="1" applyFill="1" applyBorder="1" applyAlignment="1" applyProtection="1">
      <alignment horizontal="center"/>
      <protection locked="0"/>
    </xf>
    <xf numFmtId="0" fontId="5" fillId="11" borderId="19" xfId="1" applyFont="1" applyFill="1" applyBorder="1" applyAlignment="1" applyProtection="1">
      <alignment horizontal="center" vertical="center" textRotation="180" wrapText="1"/>
      <protection locked="0"/>
    </xf>
    <xf numFmtId="2" fontId="5" fillId="9" borderId="2" xfId="1" applyNumberFormat="1" applyFont="1" applyFill="1" applyBorder="1" applyAlignment="1" applyProtection="1">
      <alignment horizontal="center"/>
      <protection locked="0"/>
    </xf>
    <xf numFmtId="0" fontId="5" fillId="11" borderId="3" xfId="1" applyFont="1" applyFill="1" applyBorder="1" applyAlignment="1" applyProtection="1">
      <alignment horizontal="center" vertical="center" textRotation="180" wrapText="1"/>
      <protection locked="0"/>
    </xf>
    <xf numFmtId="2" fontId="5" fillId="9" borderId="14" xfId="1" applyNumberFormat="1" applyFont="1" applyFill="1" applyBorder="1" applyAlignment="1" applyProtection="1">
      <alignment horizontal="center"/>
      <protection locked="0"/>
    </xf>
    <xf numFmtId="0" fontId="5" fillId="9" borderId="3" xfId="1" applyNumberFormat="1" applyFont="1" applyFill="1" applyBorder="1" applyAlignment="1" applyProtection="1">
      <alignment horizontal="center"/>
      <protection locked="0"/>
    </xf>
    <xf numFmtId="0" fontId="5" fillId="9" borderId="3" xfId="1" applyFont="1" applyFill="1" applyBorder="1" applyAlignment="1" applyProtection="1">
      <alignment horizontal="center" vertical="center"/>
      <protection locked="0"/>
    </xf>
    <xf numFmtId="2" fontId="5" fillId="9" borderId="1" xfId="1" applyNumberFormat="1" applyFont="1" applyFill="1" applyBorder="1" applyAlignment="1" applyProtection="1">
      <alignment horizontal="center" vertical="center"/>
      <protection locked="0"/>
    </xf>
    <xf numFmtId="0" fontId="6" fillId="5" borderId="11" xfId="0" applyFont="1" applyFill="1" applyBorder="1" applyAlignment="1"/>
    <xf numFmtId="0" fontId="6" fillId="0" borderId="13" xfId="0" applyFont="1" applyBorder="1"/>
    <xf numFmtId="0" fontId="6" fillId="0" borderId="14" xfId="0" applyFont="1" applyBorder="1"/>
    <xf numFmtId="0" fontId="6" fillId="0" borderId="2" xfId="0" applyFont="1" applyBorder="1"/>
    <xf numFmtId="0" fontId="6" fillId="0" borderId="3" xfId="0" applyFont="1" applyBorder="1"/>
    <xf numFmtId="0" fontId="6" fillId="0" borderId="0" xfId="0" applyFont="1" applyBorder="1"/>
    <xf numFmtId="0" fontId="6" fillId="0" borderId="1" xfId="0" applyFont="1" applyBorder="1"/>
    <xf numFmtId="0" fontId="18" fillId="0" borderId="0" xfId="0" applyFont="1" applyBorder="1" applyAlignment="1">
      <alignment horizontal="center"/>
    </xf>
    <xf numFmtId="0" fontId="18" fillId="0" borderId="0" xfId="0" applyFont="1"/>
    <xf numFmtId="2" fontId="18" fillId="0" borderId="1" xfId="0" applyNumberFormat="1" applyFont="1" applyBorder="1" applyAlignment="1">
      <alignment horizontal="center"/>
    </xf>
    <xf numFmtId="2" fontId="18" fillId="0" borderId="0" xfId="0" applyNumberFormat="1" applyFont="1" applyBorder="1" applyAlignment="1">
      <alignment horizontal="center"/>
    </xf>
    <xf numFmtId="2" fontId="18" fillId="0" borderId="1" xfId="0" applyNumberFormat="1" applyFont="1" applyBorder="1" applyAlignment="1">
      <alignment horizontal="center" vertical="top"/>
    </xf>
    <xf numFmtId="2" fontId="6" fillId="0" borderId="0" xfId="0" applyNumberFormat="1" applyFont="1" applyBorder="1"/>
    <xf numFmtId="0" fontId="6" fillId="5" borderId="1" xfId="0" applyFont="1" applyFill="1" applyBorder="1" applyAlignment="1">
      <alignment horizontal="right" vertical="center"/>
    </xf>
    <xf numFmtId="2" fontId="6" fillId="0" borderId="1" xfId="0" applyNumberFormat="1" applyFont="1" applyBorder="1"/>
    <xf numFmtId="2" fontId="0" fillId="0" borderId="1" xfId="0" applyNumberFormat="1" applyBorder="1" applyAlignment="1">
      <alignment horizontal="center"/>
    </xf>
    <xf numFmtId="2" fontId="5" fillId="0" borderId="1" xfId="1" applyNumberFormat="1" applyFont="1" applyFill="1" applyBorder="1" applyAlignment="1" applyProtection="1">
      <alignment horizontal="center" vertical="center"/>
      <protection locked="0"/>
    </xf>
    <xf numFmtId="0" fontId="0" fillId="0" borderId="1" xfId="0" applyBorder="1"/>
    <xf numFmtId="0" fontId="19" fillId="0" borderId="0" xfId="0" applyFont="1" applyAlignment="1"/>
    <xf numFmtId="0" fontId="2" fillId="0" borderId="1" xfId="0" applyFont="1" applyBorder="1" applyProtection="1">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center"/>
      <protection locked="0"/>
    </xf>
    <xf numFmtId="0" fontId="22" fillId="0" borderId="0" xfId="0" applyFont="1" applyProtection="1">
      <protection locked="0"/>
    </xf>
    <xf numFmtId="0" fontId="2" fillId="0" borderId="2" xfId="1" applyFont="1" applyFill="1" applyBorder="1" applyAlignment="1" applyProtection="1">
      <protection locked="0"/>
    </xf>
    <xf numFmtId="0" fontId="2" fillId="0" borderId="1" xfId="1" applyFont="1" applyFill="1" applyBorder="1" applyAlignment="1" applyProtection="1">
      <alignment horizontal="center" vertical="center"/>
      <protection locked="0"/>
    </xf>
    <xf numFmtId="0" fontId="2" fillId="0" borderId="1" xfId="1" applyFont="1" applyFill="1" applyBorder="1" applyAlignment="1" applyProtection="1">
      <alignment horizontal="center"/>
      <protection locked="0"/>
    </xf>
    <xf numFmtId="0" fontId="12" fillId="0" borderId="0" xfId="0" applyFont="1" applyAlignment="1"/>
    <xf numFmtId="0" fontId="5" fillId="0" borderId="0" xfId="2" applyFont="1"/>
    <xf numFmtId="0" fontId="17" fillId="0" borderId="0" xfId="2"/>
    <xf numFmtId="0" fontId="23" fillId="0" borderId="0" xfId="2" applyFont="1" applyAlignment="1">
      <alignment horizontal="center" vertical="center"/>
    </xf>
    <xf numFmtId="0" fontId="11" fillId="0" borderId="0" xfId="2" applyFont="1" applyAlignment="1">
      <alignment horizontal="center" vertical="center"/>
    </xf>
    <xf numFmtId="0" fontId="5" fillId="0" borderId="21" xfId="2" applyFont="1" applyBorder="1"/>
    <xf numFmtId="0" fontId="17" fillId="0" borderId="22" xfId="2" applyBorder="1"/>
    <xf numFmtId="0" fontId="17" fillId="0" borderId="23" xfId="2" applyBorder="1" applyAlignment="1"/>
    <xf numFmtId="0" fontId="5" fillId="0" borderId="25" xfId="2" applyFont="1" applyBorder="1"/>
    <xf numFmtId="0" fontId="17" fillId="0" borderId="0" xfId="2" applyBorder="1"/>
    <xf numFmtId="0" fontId="17" fillId="0" borderId="26" xfId="2" applyBorder="1" applyAlignment="1"/>
    <xf numFmtId="0" fontId="5" fillId="0" borderId="27" xfId="2" applyFont="1" applyBorder="1"/>
    <xf numFmtId="0" fontId="17" fillId="0" borderId="20" xfId="2" applyBorder="1"/>
    <xf numFmtId="0" fontId="17" fillId="0" borderId="28" xfId="2" applyBorder="1" applyAlignment="1"/>
    <xf numFmtId="0" fontId="5" fillId="0" borderId="23" xfId="2" applyFont="1" applyBorder="1"/>
    <xf numFmtId="2" fontId="2" fillId="0" borderId="24" xfId="2" applyNumberFormat="1" applyFont="1" applyBorder="1" applyAlignment="1">
      <alignment horizontal="center" vertical="center"/>
    </xf>
    <xf numFmtId="0" fontId="17" fillId="0" borderId="24" xfId="2" applyBorder="1"/>
    <xf numFmtId="0" fontId="5" fillId="0" borderId="26" xfId="2" applyFont="1" applyBorder="1"/>
    <xf numFmtId="0" fontId="5" fillId="0" borderId="31" xfId="2" applyFont="1" applyBorder="1"/>
    <xf numFmtId="2" fontId="2" fillId="0" borderId="32" xfId="2" applyNumberFormat="1" applyFont="1" applyBorder="1" applyAlignment="1">
      <alignment vertical="center"/>
    </xf>
    <xf numFmtId="2" fontId="24" fillId="0" borderId="32" xfId="2" applyNumberFormat="1" applyFont="1" applyBorder="1" applyAlignment="1">
      <alignment vertical="center"/>
    </xf>
    <xf numFmtId="0" fontId="17" fillId="0" borderId="32" xfId="2" applyBorder="1" applyAlignment="1"/>
    <xf numFmtId="2" fontId="2" fillId="0" borderId="33" xfId="2" applyNumberFormat="1" applyFont="1" applyBorder="1" applyAlignment="1">
      <alignment vertical="center"/>
    </xf>
    <xf numFmtId="2" fontId="24" fillId="0" borderId="22" xfId="2" applyNumberFormat="1" applyFont="1" applyBorder="1" applyAlignment="1">
      <alignment vertical="center"/>
    </xf>
    <xf numFmtId="0" fontId="17" fillId="0" borderId="22" xfId="2" applyBorder="1" applyAlignment="1">
      <alignment horizontal="center"/>
    </xf>
    <xf numFmtId="2" fontId="2" fillId="0" borderId="22" xfId="2" applyNumberFormat="1" applyFont="1" applyBorder="1" applyAlignment="1">
      <alignment horizontal="center"/>
    </xf>
    <xf numFmtId="2" fontId="2" fillId="0" borderId="23" xfId="2" applyNumberFormat="1" applyFont="1" applyBorder="1" applyAlignment="1">
      <alignment horizontal="center"/>
    </xf>
    <xf numFmtId="2" fontId="2" fillId="0" borderId="0" xfId="2" applyNumberFormat="1" applyFont="1" applyBorder="1" applyAlignment="1">
      <alignment vertical="center"/>
    </xf>
    <xf numFmtId="2" fontId="24" fillId="0" borderId="0" xfId="2" applyNumberFormat="1" applyFont="1" applyBorder="1" applyAlignment="1">
      <alignment vertical="center"/>
    </xf>
    <xf numFmtId="0" fontId="17" fillId="0" borderId="0" xfId="2" applyBorder="1" applyAlignment="1">
      <alignment horizontal="center"/>
    </xf>
    <xf numFmtId="0" fontId="17" fillId="0" borderId="26" xfId="2" applyBorder="1"/>
    <xf numFmtId="2" fontId="2" fillId="0" borderId="20" xfId="2" applyNumberFormat="1" applyFont="1" applyBorder="1" applyAlignment="1">
      <alignment vertical="center"/>
    </xf>
    <xf numFmtId="2" fontId="24" fillId="0" borderId="20" xfId="2" applyNumberFormat="1" applyFont="1" applyBorder="1" applyAlignment="1">
      <alignment vertical="center"/>
    </xf>
    <xf numFmtId="0" fontId="17" fillId="0" borderId="28" xfId="2" applyBorder="1"/>
    <xf numFmtId="0" fontId="17" fillId="0" borderId="22" xfId="2" applyBorder="1" applyAlignment="1">
      <alignment horizontal="center"/>
    </xf>
    <xf numFmtId="0" fontId="17" fillId="0" borderId="0" xfId="2" applyBorder="1" applyAlignment="1">
      <alignment horizontal="center"/>
    </xf>
    <xf numFmtId="2" fontId="2" fillId="0" borderId="29" xfId="2" applyNumberFormat="1" applyFont="1" applyBorder="1" applyAlignment="1">
      <alignment horizontal="center" vertical="center"/>
    </xf>
    <xf numFmtId="2" fontId="2" fillId="0" borderId="29" xfId="2" applyNumberFormat="1" applyFont="1" applyBorder="1" applyAlignment="1">
      <alignment horizontal="center" vertical="center"/>
    </xf>
    <xf numFmtId="2" fontId="2" fillId="0" borderId="24" xfId="2" applyNumberFormat="1" applyFont="1" applyBorder="1" applyAlignment="1">
      <alignment horizontal="center" vertical="center"/>
    </xf>
    <xf numFmtId="0" fontId="5" fillId="0" borderId="21" xfId="2" applyFont="1" applyBorder="1" applyAlignment="1"/>
    <xf numFmtId="0" fontId="5" fillId="0" borderId="22" xfId="2" applyFont="1" applyBorder="1" applyAlignment="1"/>
    <xf numFmtId="0" fontId="5" fillId="0" borderId="23" xfId="2" applyFont="1" applyBorder="1" applyAlignment="1"/>
    <xf numFmtId="0" fontId="5" fillId="0" borderId="25" xfId="2" applyFont="1" applyBorder="1" applyAlignment="1"/>
    <xf numFmtId="0" fontId="5" fillId="0" borderId="0" xfId="2" applyFont="1" applyBorder="1" applyAlignment="1"/>
    <xf numFmtId="0" fontId="5" fillId="0" borderId="26" xfId="2" applyFont="1" applyBorder="1" applyAlignment="1"/>
    <xf numFmtId="0" fontId="5" fillId="0" borderId="24" xfId="2" applyFont="1" applyBorder="1"/>
    <xf numFmtId="0" fontId="5" fillId="0" borderId="0" xfId="2" applyFont="1" applyBorder="1"/>
    <xf numFmtId="0" fontId="17" fillId="0" borderId="0" xfId="2" applyBorder="1" applyAlignment="1"/>
    <xf numFmtId="2" fontId="2" fillId="0" borderId="35" xfId="2" applyNumberFormat="1" applyFont="1" applyBorder="1" applyAlignment="1">
      <alignment horizontal="center" vertical="center"/>
    </xf>
    <xf numFmtId="2" fontId="17" fillId="0" borderId="24" xfId="2" applyNumberFormat="1" applyBorder="1" applyAlignment="1">
      <alignment horizontal="center" vertical="center"/>
    </xf>
    <xf numFmtId="0" fontId="2" fillId="8" borderId="0" xfId="2" applyFont="1" applyFill="1" applyAlignment="1">
      <alignment horizontal="center" vertical="center"/>
    </xf>
    <xf numFmtId="0" fontId="0" fillId="6" borderId="8" xfId="0" applyFill="1" applyBorder="1" applyProtection="1"/>
    <xf numFmtId="0" fontId="0" fillId="7" borderId="8" xfId="0" applyFill="1" applyBorder="1" applyProtection="1"/>
    <xf numFmtId="2" fontId="2" fillId="8" borderId="40" xfId="0" applyNumberFormat="1" applyFont="1" applyFill="1" applyBorder="1" applyAlignment="1" applyProtection="1">
      <alignment horizontal="center" vertical="center"/>
    </xf>
    <xf numFmtId="0" fontId="14" fillId="0" borderId="0" xfId="0" applyFont="1"/>
    <xf numFmtId="0" fontId="23" fillId="0" borderId="0" xfId="2" applyFont="1" applyAlignment="1">
      <alignment horizontal="left" vertical="center"/>
    </xf>
    <xf numFmtId="0" fontId="29" fillId="8" borderId="0" xfId="0" applyFont="1" applyFill="1"/>
    <xf numFmtId="0" fontId="22" fillId="0" borderId="0" xfId="0" applyFont="1"/>
    <xf numFmtId="0" fontId="30" fillId="0" borderId="0" xfId="0" applyFont="1" applyProtection="1"/>
    <xf numFmtId="0" fontId="31" fillId="0" borderId="0" xfId="3" applyFont="1" applyProtection="1"/>
    <xf numFmtId="0" fontId="31" fillId="0" borderId="0" xfId="3" applyFont="1"/>
    <xf numFmtId="0" fontId="29"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protection locked="0"/>
    </xf>
    <xf numFmtId="0" fontId="30" fillId="0" borderId="45" xfId="0" applyFont="1" applyBorder="1" applyAlignment="1">
      <alignment horizontal="center"/>
    </xf>
    <xf numFmtId="0" fontId="30" fillId="0" borderId="46" xfId="0" applyFont="1" applyBorder="1" applyAlignment="1">
      <alignment horizontal="center"/>
    </xf>
    <xf numFmtId="0" fontId="32" fillId="0" borderId="47" xfId="3" applyFont="1" applyBorder="1" applyAlignment="1">
      <alignment horizontal="center"/>
    </xf>
    <xf numFmtId="0" fontId="32" fillId="0" borderId="48" xfId="3" applyFont="1" applyBorder="1" applyAlignment="1">
      <alignment horizontal="center"/>
    </xf>
    <xf numFmtId="0" fontId="30" fillId="0" borderId="43" xfId="0" applyFont="1" applyBorder="1" applyAlignment="1">
      <alignment horizontal="center"/>
    </xf>
    <xf numFmtId="0" fontId="30" fillId="0" borderId="44" xfId="0" applyFont="1" applyBorder="1" applyAlignment="1">
      <alignment horizontal="center"/>
    </xf>
    <xf numFmtId="0" fontId="2" fillId="0" borderId="36" xfId="0" applyFont="1" applyBorder="1" applyAlignment="1" applyProtection="1">
      <alignment horizontal="center"/>
    </xf>
    <xf numFmtId="0" fontId="2" fillId="0" borderId="37" xfId="0" applyFont="1" applyBorder="1" applyAlignment="1" applyProtection="1">
      <alignment horizontal="center"/>
    </xf>
    <xf numFmtId="0" fontId="2" fillId="0" borderId="38" xfId="0" applyFont="1" applyBorder="1" applyAlignment="1" applyProtection="1">
      <alignment horizontal="center"/>
    </xf>
    <xf numFmtId="0" fontId="2" fillId="0" borderId="2" xfId="0" applyFont="1" applyBorder="1" applyAlignment="1" applyProtection="1">
      <alignment horizontal="center"/>
    </xf>
    <xf numFmtId="0" fontId="2" fillId="0" borderId="39" xfId="0" applyFont="1" applyBorder="1" applyAlignment="1" applyProtection="1">
      <alignment horizontal="center"/>
    </xf>
    <xf numFmtId="0" fontId="2" fillId="0" borderId="41" xfId="0" applyFont="1" applyBorder="1" applyAlignment="1" applyProtection="1">
      <alignment horizontal="center"/>
    </xf>
    <xf numFmtId="0" fontId="2" fillId="0" borderId="42" xfId="0" applyFont="1" applyBorder="1" applyAlignment="1" applyProtection="1">
      <alignment horizontal="center"/>
    </xf>
    <xf numFmtId="0" fontId="1" fillId="3" borderId="2" xfId="0" applyFont="1" applyFill="1" applyBorder="1" applyAlignment="1" applyProtection="1">
      <alignment horizontal="center" vertical="center" readingOrder="2"/>
      <protection locked="0"/>
    </xf>
    <xf numFmtId="0" fontId="1" fillId="3" borderId="4" xfId="0" applyFont="1" applyFill="1" applyBorder="1" applyAlignment="1" applyProtection="1">
      <alignment horizontal="center" vertical="center" readingOrder="2"/>
      <protection locked="0"/>
    </xf>
    <xf numFmtId="0" fontId="1" fillId="3" borderId="3" xfId="0" applyFont="1" applyFill="1" applyBorder="1" applyAlignment="1" applyProtection="1">
      <alignment horizontal="center" vertical="center" readingOrder="2"/>
      <protection locked="0"/>
    </xf>
    <xf numFmtId="0" fontId="1" fillId="5" borderId="2" xfId="0" applyFont="1" applyFill="1" applyBorder="1" applyAlignment="1" applyProtection="1">
      <alignment horizontal="center" vertical="center" readingOrder="2"/>
    </xf>
    <xf numFmtId="0" fontId="1" fillId="5" borderId="4" xfId="0" applyFont="1" applyFill="1" applyBorder="1" applyAlignment="1" applyProtection="1">
      <alignment horizontal="center" vertical="center" readingOrder="2"/>
    </xf>
    <xf numFmtId="0" fontId="1" fillId="5" borderId="3" xfId="0" applyFont="1" applyFill="1" applyBorder="1" applyAlignment="1" applyProtection="1">
      <alignment horizontal="center" vertical="center" readingOrder="2"/>
    </xf>
    <xf numFmtId="0" fontId="1" fillId="5" borderId="2"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3" fillId="5" borderId="2" xfId="1" applyFont="1" applyFill="1" applyBorder="1" applyAlignment="1" applyProtection="1">
      <alignment horizontal="center"/>
      <protection locked="0"/>
    </xf>
    <xf numFmtId="0" fontId="3" fillId="5" borderId="3" xfId="1" applyFont="1" applyFill="1" applyBorder="1" applyAlignment="1" applyProtection="1">
      <alignment horizontal="center"/>
      <protection locked="0"/>
    </xf>
    <xf numFmtId="0" fontId="2" fillId="5" borderId="2" xfId="1" applyFont="1" applyFill="1" applyBorder="1" applyAlignment="1" applyProtection="1">
      <alignment horizontal="center"/>
      <protection locked="0"/>
    </xf>
    <xf numFmtId="0" fontId="2" fillId="5" borderId="3" xfId="1" applyFont="1" applyFill="1" applyBorder="1" applyAlignment="1" applyProtection="1">
      <alignment horizontal="center"/>
      <protection locked="0"/>
    </xf>
    <xf numFmtId="0" fontId="2" fillId="5" borderId="4" xfId="1" applyFont="1" applyFill="1" applyBorder="1" applyAlignment="1" applyProtection="1">
      <alignment horizontal="center"/>
      <protection locked="0"/>
    </xf>
    <xf numFmtId="0" fontId="2" fillId="5" borderId="1" xfId="1" applyFont="1" applyFill="1" applyBorder="1" applyAlignment="1" applyProtection="1">
      <alignment horizontal="center" vertical="center" textRotation="180"/>
      <protection locked="0"/>
    </xf>
    <xf numFmtId="0" fontId="2" fillId="2" borderId="2" xfId="1" applyFont="1" applyFill="1" applyBorder="1" applyAlignment="1" applyProtection="1">
      <alignment horizontal="right"/>
      <protection locked="0"/>
    </xf>
    <xf numFmtId="0" fontId="2" fillId="2" borderId="3" xfId="1" applyFont="1" applyFill="1" applyBorder="1" applyAlignment="1" applyProtection="1">
      <alignment horizontal="right"/>
      <protection locked="0"/>
    </xf>
    <xf numFmtId="0" fontId="2" fillId="3" borderId="2" xfId="1" applyFont="1" applyFill="1" applyBorder="1" applyAlignment="1" applyProtection="1">
      <alignment horizontal="center"/>
      <protection locked="0"/>
    </xf>
    <xf numFmtId="0" fontId="2" fillId="3" borderId="4" xfId="1" applyFont="1" applyFill="1" applyBorder="1" applyAlignment="1" applyProtection="1">
      <alignment horizontal="center"/>
      <protection locked="0"/>
    </xf>
    <xf numFmtId="0" fontId="2" fillId="3" borderId="3" xfId="1" applyFont="1" applyFill="1" applyBorder="1" applyAlignment="1" applyProtection="1">
      <alignment horizontal="center"/>
      <protection locked="0"/>
    </xf>
    <xf numFmtId="0" fontId="2" fillId="2" borderId="2" xfId="1" applyFont="1" applyFill="1" applyBorder="1" applyAlignment="1" applyProtection="1">
      <protection locked="0"/>
    </xf>
    <xf numFmtId="0" fontId="2" fillId="2" borderId="4" xfId="1" applyFont="1" applyFill="1" applyBorder="1" applyAlignment="1" applyProtection="1">
      <protection locked="0"/>
    </xf>
    <xf numFmtId="0" fontId="2" fillId="2" borderId="3" xfId="1" applyFont="1" applyFill="1" applyBorder="1" applyAlignment="1" applyProtection="1">
      <protection locked="0"/>
    </xf>
    <xf numFmtId="0" fontId="2" fillId="2" borderId="1" xfId="1" applyFont="1" applyFill="1" applyBorder="1" applyAlignment="1" applyProtection="1">
      <alignment horizontal="right"/>
      <protection locked="0"/>
    </xf>
    <xf numFmtId="0" fontId="3" fillId="10" borderId="1" xfId="1" applyFont="1" applyFill="1" applyBorder="1" applyAlignment="1" applyProtection="1">
      <alignment horizontal="center"/>
      <protection locked="0"/>
    </xf>
    <xf numFmtId="0" fontId="3" fillId="3" borderId="2" xfId="1" applyFont="1" applyFill="1" applyBorder="1" applyAlignment="1" applyProtection="1">
      <alignment horizontal="center"/>
      <protection locked="0"/>
    </xf>
    <xf numFmtId="0" fontId="3" fillId="3" borderId="4" xfId="1" applyFont="1" applyFill="1" applyBorder="1" applyAlignment="1" applyProtection="1">
      <alignment horizontal="center"/>
      <protection locked="0"/>
    </xf>
    <xf numFmtId="0" fontId="3" fillId="3" borderId="3" xfId="1" applyFont="1" applyFill="1" applyBorder="1" applyAlignment="1" applyProtection="1">
      <alignment horizontal="center"/>
      <protection locked="0"/>
    </xf>
    <xf numFmtId="0" fontId="3" fillId="3" borderId="1" xfId="1" applyFont="1" applyFill="1" applyBorder="1" applyAlignment="1" applyProtection="1">
      <alignment horizontal="center"/>
      <protection locked="0"/>
    </xf>
    <xf numFmtId="0" fontId="3" fillId="8" borderId="1" xfId="1" applyFont="1" applyFill="1" applyBorder="1" applyAlignment="1" applyProtection="1">
      <alignment horizontal="center"/>
      <protection locked="0"/>
    </xf>
    <xf numFmtId="0" fontId="3" fillId="9" borderId="1" xfId="1" applyFont="1" applyFill="1" applyBorder="1" applyAlignment="1" applyProtection="1">
      <alignment horizontal="center"/>
      <protection locked="0"/>
    </xf>
    <xf numFmtId="0" fontId="3" fillId="11" borderId="1" xfId="1" applyFont="1" applyFill="1" applyBorder="1" applyAlignment="1" applyProtection="1">
      <alignment horizontal="center"/>
      <protection locked="0"/>
    </xf>
    <xf numFmtId="0" fontId="2" fillId="11" borderId="1" xfId="1" applyFont="1" applyFill="1" applyBorder="1" applyAlignment="1" applyProtection="1">
      <alignment horizont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1" xfId="1" applyFont="1" applyBorder="1" applyAlignment="1" applyProtection="1">
      <alignment horizontal="right"/>
      <protection locked="0"/>
    </xf>
    <xf numFmtId="0" fontId="3" fillId="0" borderId="1" xfId="1" applyFont="1" applyBorder="1" applyAlignment="1" applyProtection="1">
      <alignment horizontal="right"/>
      <protection locked="0"/>
    </xf>
    <xf numFmtId="0" fontId="12" fillId="0" borderId="1" xfId="1" applyFont="1" applyBorder="1" applyAlignment="1" applyProtection="1">
      <alignment horizontal="center"/>
      <protection locked="0"/>
    </xf>
    <xf numFmtId="0" fontId="12" fillId="0" borderId="0" xfId="1" applyFont="1" applyBorder="1" applyAlignment="1" applyProtection="1">
      <alignment horizontal="center"/>
      <protection locked="0"/>
    </xf>
    <xf numFmtId="0" fontId="2" fillId="8" borderId="2" xfId="1" applyFont="1" applyFill="1" applyBorder="1" applyAlignment="1" applyProtection="1">
      <alignment horizontal="center"/>
      <protection locked="0"/>
    </xf>
    <xf numFmtId="0" fontId="2" fillId="8" borderId="4" xfId="1" applyFont="1" applyFill="1" applyBorder="1" applyAlignment="1" applyProtection="1">
      <alignment horizontal="center"/>
      <protection locked="0"/>
    </xf>
    <xf numFmtId="0" fontId="2" fillId="8" borderId="3" xfId="1" applyFont="1" applyFill="1" applyBorder="1" applyAlignment="1" applyProtection="1">
      <alignment horizontal="center"/>
      <protection locked="0"/>
    </xf>
    <xf numFmtId="0" fontId="2" fillId="9" borderId="2" xfId="1" applyFont="1" applyFill="1" applyBorder="1" applyAlignment="1" applyProtection="1">
      <alignment horizontal="center"/>
      <protection locked="0"/>
    </xf>
    <xf numFmtId="0" fontId="2" fillId="9" borderId="4" xfId="1" applyFont="1" applyFill="1" applyBorder="1" applyAlignment="1" applyProtection="1">
      <alignment horizontal="center"/>
      <protection locked="0"/>
    </xf>
    <xf numFmtId="0" fontId="2" fillId="9" borderId="3" xfId="1" applyFont="1" applyFill="1" applyBorder="1" applyAlignment="1" applyProtection="1">
      <alignment horizontal="center"/>
      <protection locked="0"/>
    </xf>
    <xf numFmtId="0" fontId="2" fillId="4" borderId="1" xfId="1" applyFont="1" applyFill="1" applyBorder="1" applyAlignment="1" applyProtection="1">
      <alignment horizontal="center"/>
      <protection locked="0"/>
    </xf>
    <xf numFmtId="0" fontId="2" fillId="2" borderId="4" xfId="1" applyFont="1" applyFill="1" applyBorder="1" applyAlignment="1" applyProtection="1">
      <alignment horizontal="right" vertical="center" wrapText="1"/>
      <protection locked="0"/>
    </xf>
    <xf numFmtId="0" fontId="2" fillId="2" borderId="3" xfId="1" applyFont="1" applyFill="1" applyBorder="1" applyAlignment="1" applyProtection="1">
      <alignment horizontal="right" vertical="center" wrapText="1"/>
      <protection locked="0"/>
    </xf>
    <xf numFmtId="0" fontId="12" fillId="0" borderId="2" xfId="1" applyFont="1" applyBorder="1" applyAlignment="1" applyProtection="1">
      <alignment horizontal="center"/>
      <protection locked="0"/>
    </xf>
    <xf numFmtId="0" fontId="12" fillId="0" borderId="4" xfId="1" applyFont="1" applyBorder="1" applyAlignment="1" applyProtection="1">
      <alignment horizontal="center"/>
      <protection locked="0"/>
    </xf>
    <xf numFmtId="0" fontId="12" fillId="0" borderId="3" xfId="1" applyFont="1" applyBorder="1" applyAlignment="1" applyProtection="1">
      <alignment horizontal="center"/>
      <protection locked="0"/>
    </xf>
    <xf numFmtId="0" fontId="2" fillId="5" borderId="1" xfId="1" applyFont="1" applyFill="1" applyBorder="1" applyAlignment="1" applyProtection="1">
      <alignment horizontal="center"/>
      <protection locked="0"/>
    </xf>
    <xf numFmtId="2" fontId="5" fillId="9" borderId="1" xfId="1" applyNumberFormat="1" applyFont="1" applyFill="1" applyBorder="1" applyAlignment="1" applyProtection="1">
      <alignment horizontal="center"/>
      <protection locked="0"/>
    </xf>
    <xf numFmtId="0" fontId="3" fillId="5" borderId="1" xfId="1" applyFont="1" applyFill="1" applyBorder="1" applyAlignment="1" applyProtection="1">
      <alignment horizontal="center" vertical="center"/>
      <protection locked="0"/>
    </xf>
    <xf numFmtId="0" fontId="11" fillId="0" borderId="12" xfId="1" applyFont="1" applyBorder="1" applyAlignment="1" applyProtection="1">
      <alignment horizontal="center"/>
      <protection locked="0"/>
    </xf>
    <xf numFmtId="0" fontId="11" fillId="0" borderId="0" xfId="1" applyFont="1" applyBorder="1" applyAlignment="1" applyProtection="1">
      <alignment horizontal="center"/>
      <protection locked="0"/>
    </xf>
    <xf numFmtId="2" fontId="4" fillId="5" borderId="2" xfId="2" applyNumberFormat="1" applyFont="1" applyFill="1" applyBorder="1" applyAlignment="1">
      <alignment horizontal="center"/>
    </xf>
    <xf numFmtId="2" fontId="4" fillId="5" borderId="3" xfId="2" applyNumberFormat="1" applyFont="1" applyFill="1" applyBorder="1" applyAlignment="1">
      <alignment horizontal="center"/>
    </xf>
    <xf numFmtId="0" fontId="18" fillId="0" borderId="16" xfId="2" applyFont="1" applyBorder="1" applyAlignment="1">
      <alignment horizontal="center"/>
    </xf>
    <xf numFmtId="0" fontId="18" fillId="0" borderId="0" xfId="2" applyFont="1" applyBorder="1" applyAlignment="1">
      <alignment horizontal="center"/>
    </xf>
    <xf numFmtId="0" fontId="6" fillId="0" borderId="12" xfId="2" applyFont="1" applyBorder="1" applyAlignment="1">
      <alignment horizontal="center"/>
    </xf>
    <xf numFmtId="0" fontId="6" fillId="0" borderId="14" xfId="2" applyFont="1" applyBorder="1" applyAlignment="1">
      <alignment horizontal="center"/>
    </xf>
    <xf numFmtId="0" fontId="6" fillId="0" borderId="12" xfId="2" applyFont="1" applyBorder="1" applyAlignment="1">
      <alignment horizontal="center" readingOrder="2"/>
    </xf>
    <xf numFmtId="0" fontId="6" fillId="0" borderId="14" xfId="2" applyFont="1" applyBorder="1" applyAlignment="1">
      <alignment horizontal="center" readingOrder="2"/>
    </xf>
    <xf numFmtId="0" fontId="6" fillId="0" borderId="2" xfId="2" applyFont="1" applyBorder="1" applyAlignment="1">
      <alignment horizontal="center"/>
    </xf>
    <xf numFmtId="0" fontId="6" fillId="0" borderId="3" xfId="2" applyFont="1" applyBorder="1" applyAlignment="1">
      <alignment horizontal="center"/>
    </xf>
    <xf numFmtId="0" fontId="19" fillId="0" borderId="0" xfId="2" applyFont="1" applyAlignment="1">
      <alignment horizontal="center"/>
    </xf>
    <xf numFmtId="0" fontId="4" fillId="5" borderId="2" xfId="2" applyFont="1" applyFill="1" applyBorder="1" applyAlignment="1">
      <alignment horizontal="center"/>
    </xf>
    <xf numFmtId="0" fontId="4" fillId="5" borderId="3" xfId="2" applyFont="1" applyFill="1" applyBorder="1" applyAlignment="1">
      <alignment horizontal="center"/>
    </xf>
    <xf numFmtId="2" fontId="24" fillId="0" borderId="29" xfId="2" applyNumberFormat="1" applyFont="1" applyBorder="1" applyAlignment="1">
      <alignment horizontal="center" vertical="center"/>
    </xf>
    <xf numFmtId="2" fontId="24" fillId="0" borderId="30" xfId="2" applyNumberFormat="1" applyFont="1" applyBorder="1" applyAlignment="1">
      <alignment horizontal="center" vertical="center"/>
    </xf>
    <xf numFmtId="2" fontId="24" fillId="0" borderId="28" xfId="2" applyNumberFormat="1" applyFont="1" applyBorder="1" applyAlignment="1">
      <alignment horizontal="center" vertical="center"/>
    </xf>
    <xf numFmtId="0" fontId="17" fillId="0" borderId="29" xfId="2" applyBorder="1" applyAlignment="1">
      <alignment horizontal="center" vertical="center"/>
    </xf>
    <xf numFmtId="0" fontId="17" fillId="0" borderId="30" xfId="2" applyBorder="1" applyAlignment="1">
      <alignment horizontal="center" vertical="center"/>
    </xf>
    <xf numFmtId="0" fontId="17" fillId="0" borderId="34" xfId="2" applyBorder="1" applyAlignment="1">
      <alignment horizontal="center" vertical="center"/>
    </xf>
    <xf numFmtId="0" fontId="17" fillId="0" borderId="21" xfId="2" applyBorder="1" applyAlignment="1">
      <alignment horizontal="center"/>
    </xf>
    <xf numFmtId="0" fontId="17" fillId="0" borderId="22" xfId="2" applyBorder="1" applyAlignment="1">
      <alignment horizontal="center"/>
    </xf>
    <xf numFmtId="0" fontId="17" fillId="0" borderId="23" xfId="2" applyBorder="1" applyAlignment="1">
      <alignment horizontal="center"/>
    </xf>
    <xf numFmtId="0" fontId="17" fillId="0" borderId="25" xfId="2" applyBorder="1" applyAlignment="1">
      <alignment horizontal="center"/>
    </xf>
    <xf numFmtId="0" fontId="17" fillId="0" borderId="0" xfId="2" applyBorder="1" applyAlignment="1">
      <alignment horizontal="center"/>
    </xf>
    <xf numFmtId="0" fontId="17" fillId="0" borderId="26" xfId="2" applyBorder="1" applyAlignment="1">
      <alignment horizontal="center"/>
    </xf>
    <xf numFmtId="0" fontId="17" fillId="0" borderId="27" xfId="2" applyBorder="1" applyAlignment="1">
      <alignment horizontal="center"/>
    </xf>
    <xf numFmtId="0" fontId="17" fillId="0" borderId="20" xfId="2" applyBorder="1" applyAlignment="1">
      <alignment horizontal="center"/>
    </xf>
    <xf numFmtId="0" fontId="17" fillId="0" borderId="28" xfId="2" applyBorder="1" applyAlignment="1">
      <alignment horizontal="center"/>
    </xf>
    <xf numFmtId="2" fontId="17" fillId="0" borderId="29" xfId="2" applyNumberFormat="1" applyBorder="1" applyAlignment="1">
      <alignment horizontal="center" vertical="center"/>
    </xf>
    <xf numFmtId="2" fontId="2" fillId="0" borderId="29" xfId="2" applyNumberFormat="1" applyFont="1" applyBorder="1" applyAlignment="1">
      <alignment horizontal="center" vertical="center"/>
    </xf>
    <xf numFmtId="2" fontId="2" fillId="0" borderId="34" xfId="2" applyNumberFormat="1" applyFont="1" applyBorder="1" applyAlignment="1">
      <alignment horizontal="center" vertical="center"/>
    </xf>
    <xf numFmtId="0" fontId="26" fillId="15" borderId="21" xfId="2" applyFont="1" applyFill="1" applyBorder="1" applyAlignment="1">
      <alignment horizontal="center" vertical="center"/>
    </xf>
    <xf numFmtId="0" fontId="26" fillId="15" borderId="22" xfId="2" applyFont="1" applyFill="1" applyBorder="1" applyAlignment="1">
      <alignment horizontal="center" vertical="center"/>
    </xf>
    <xf numFmtId="0" fontId="26" fillId="15" borderId="23" xfId="2" applyFont="1" applyFill="1" applyBorder="1" applyAlignment="1">
      <alignment horizontal="center" vertical="center"/>
    </xf>
    <xf numFmtId="0" fontId="26" fillId="15" borderId="25" xfId="2" applyFont="1" applyFill="1" applyBorder="1" applyAlignment="1">
      <alignment horizontal="center" vertical="center"/>
    </xf>
    <xf numFmtId="0" fontId="26" fillId="15" borderId="0" xfId="2" applyFont="1" applyFill="1" applyBorder="1" applyAlignment="1">
      <alignment horizontal="center" vertical="center"/>
    </xf>
    <xf numFmtId="0" fontId="26" fillId="15" borderId="26" xfId="2" applyFont="1" applyFill="1" applyBorder="1" applyAlignment="1">
      <alignment horizontal="center" vertical="center"/>
    </xf>
    <xf numFmtId="0" fontId="7" fillId="14" borderId="31" xfId="2" applyFont="1" applyFill="1" applyBorder="1" applyAlignment="1">
      <alignment horizontal="center"/>
    </xf>
    <xf numFmtId="0" fontId="7" fillId="14" borderId="33" xfId="2" applyFont="1" applyFill="1" applyBorder="1" applyAlignment="1">
      <alignment horizontal="center"/>
    </xf>
    <xf numFmtId="0" fontId="17" fillId="3" borderId="31" xfId="2" applyFill="1" applyBorder="1" applyAlignment="1">
      <alignment horizontal="center"/>
    </xf>
    <xf numFmtId="0" fontId="17" fillId="3" borderId="33" xfId="2" applyFill="1" applyBorder="1" applyAlignment="1">
      <alignment horizontal="center"/>
    </xf>
    <xf numFmtId="0" fontId="5" fillId="0" borderId="29" xfId="2" applyFont="1" applyBorder="1" applyAlignment="1">
      <alignment horizontal="center" vertical="center"/>
    </xf>
    <xf numFmtId="0" fontId="5" fillId="0" borderId="34" xfId="2" applyFont="1" applyBorder="1" applyAlignment="1">
      <alignment horizontal="center" vertical="center"/>
    </xf>
    <xf numFmtId="2" fontId="2" fillId="0" borderId="24" xfId="2" applyNumberFormat="1" applyFont="1" applyBorder="1" applyAlignment="1">
      <alignment horizontal="center" vertical="center"/>
    </xf>
    <xf numFmtId="0" fontId="26" fillId="0" borderId="29" xfId="2" applyFont="1" applyFill="1" applyBorder="1" applyAlignment="1">
      <alignment horizontal="center" vertical="center" readingOrder="2"/>
    </xf>
    <xf numFmtId="0" fontId="26" fillId="0" borderId="30" xfId="2" applyFont="1" applyFill="1" applyBorder="1" applyAlignment="1">
      <alignment horizontal="center" vertical="center" readingOrder="2"/>
    </xf>
    <xf numFmtId="0" fontId="26" fillId="0" borderId="34" xfId="2" applyFont="1" applyFill="1" applyBorder="1" applyAlignment="1">
      <alignment horizontal="center" vertical="center" readingOrder="2"/>
    </xf>
    <xf numFmtId="2" fontId="24" fillId="0" borderId="34" xfId="2" applyNumberFormat="1" applyFont="1" applyBorder="1" applyAlignment="1">
      <alignment horizontal="center" vertical="center"/>
    </xf>
    <xf numFmtId="0" fontId="17" fillId="0" borderId="29" xfId="2" applyFill="1" applyBorder="1" applyAlignment="1">
      <alignment horizontal="center"/>
    </xf>
    <xf numFmtId="0" fontId="17" fillId="0" borderId="30" xfId="2" applyFill="1" applyBorder="1" applyAlignment="1">
      <alignment horizontal="center"/>
    </xf>
    <xf numFmtId="0" fontId="17" fillId="0" borderId="34" xfId="2" applyFill="1" applyBorder="1" applyAlignment="1">
      <alignment horizontal="center"/>
    </xf>
    <xf numFmtId="0" fontId="5" fillId="0" borderId="29" xfId="2" applyFont="1" applyBorder="1" applyAlignment="1">
      <alignment horizontal="center"/>
    </xf>
    <xf numFmtId="0" fontId="5" fillId="0" borderId="30" xfId="2" applyFont="1" applyBorder="1" applyAlignment="1">
      <alignment horizontal="center"/>
    </xf>
    <xf numFmtId="0" fontId="5" fillId="0" borderId="34" xfId="2" applyFont="1" applyBorder="1" applyAlignment="1">
      <alignment horizontal="center"/>
    </xf>
    <xf numFmtId="2" fontId="25" fillId="14" borderId="24" xfId="2" applyNumberFormat="1" applyFont="1" applyFill="1" applyBorder="1" applyAlignment="1">
      <alignment horizontal="center" vertical="center"/>
    </xf>
    <xf numFmtId="0" fontId="17" fillId="0" borderId="24" xfId="2" applyBorder="1" applyAlignment="1">
      <alignment horizontal="center"/>
    </xf>
    <xf numFmtId="2" fontId="24" fillId="0" borderId="24" xfId="2" applyNumberFormat="1" applyFont="1" applyBorder="1" applyAlignment="1">
      <alignment horizontal="center" vertical="center"/>
    </xf>
    <xf numFmtId="2" fontId="27" fillId="0" borderId="24" xfId="2" applyNumberFormat="1" applyFont="1" applyBorder="1" applyAlignment="1">
      <alignment horizontal="center" vertical="center"/>
    </xf>
    <xf numFmtId="0" fontId="27" fillId="0" borderId="24" xfId="2" applyFont="1" applyBorder="1" applyAlignment="1">
      <alignment horizontal="center" vertical="center"/>
    </xf>
    <xf numFmtId="0" fontId="17" fillId="0" borderId="29" xfId="2" applyBorder="1" applyAlignment="1">
      <alignment horizontal="center"/>
    </xf>
    <xf numFmtId="0" fontId="17" fillId="0" borderId="30" xfId="2" applyBorder="1" applyAlignment="1">
      <alignment horizontal="center"/>
    </xf>
    <xf numFmtId="2" fontId="25" fillId="0" borderId="24" xfId="2" applyNumberFormat="1" applyFont="1" applyBorder="1" applyAlignment="1">
      <alignment horizontal="center" vertical="center"/>
    </xf>
    <xf numFmtId="2" fontId="11" fillId="0" borderId="24" xfId="2" applyNumberFormat="1" applyFont="1" applyBorder="1" applyAlignment="1">
      <alignment horizontal="center" vertical="center"/>
    </xf>
    <xf numFmtId="0" fontId="4" fillId="14" borderId="0" xfId="2" applyFont="1" applyFill="1" applyAlignment="1">
      <alignment horizontal="center" vertical="center"/>
    </xf>
    <xf numFmtId="0" fontId="4" fillId="0" borderId="0" xfId="2" applyFont="1" applyAlignment="1">
      <alignment horizontal="center"/>
    </xf>
    <xf numFmtId="0" fontId="1" fillId="0" borderId="20" xfId="2" applyFont="1" applyBorder="1" applyAlignment="1">
      <alignment horizontal="center"/>
    </xf>
    <xf numFmtId="0" fontId="1" fillId="0" borderId="0" xfId="2" applyFont="1" applyAlignment="1">
      <alignment horizontal="center" vertical="center"/>
    </xf>
    <xf numFmtId="0" fontId="3" fillId="5" borderId="1" xfId="1" applyFont="1" applyFill="1" applyBorder="1" applyAlignment="1" applyProtection="1">
      <alignment horizontal="center"/>
      <protection locked="0"/>
    </xf>
    <xf numFmtId="0" fontId="2" fillId="3" borderId="1" xfId="1" applyFont="1" applyFill="1" applyBorder="1" applyAlignment="1" applyProtection="1">
      <alignment horizontal="center"/>
      <protection locked="0"/>
    </xf>
    <xf numFmtId="0" fontId="2" fillId="8" borderId="1" xfId="1" applyFont="1" applyFill="1" applyBorder="1" applyAlignment="1" applyProtection="1">
      <alignment horizontal="center"/>
      <protection locked="0"/>
    </xf>
    <xf numFmtId="0" fontId="2" fillId="9" borderId="1" xfId="1" applyFont="1" applyFill="1" applyBorder="1" applyAlignment="1" applyProtection="1">
      <alignment horizontal="center"/>
      <protection locked="0"/>
    </xf>
    <xf numFmtId="0" fontId="2" fillId="5" borderId="11" xfId="1" applyFont="1" applyFill="1" applyBorder="1" applyAlignment="1" applyProtection="1">
      <alignment horizontal="center"/>
      <protection locked="0"/>
    </xf>
    <xf numFmtId="0" fontId="11" fillId="0" borderId="2" xfId="1" applyFont="1" applyBorder="1" applyAlignment="1" applyProtection="1">
      <alignment horizontal="center"/>
      <protection locked="0"/>
    </xf>
    <xf numFmtId="0" fontId="11" fillId="0" borderId="4" xfId="1" applyFont="1" applyBorder="1" applyAlignment="1" applyProtection="1">
      <alignment horizontal="center"/>
      <protection locked="0"/>
    </xf>
    <xf numFmtId="0" fontId="11" fillId="0" borderId="3" xfId="1" applyFont="1" applyBorder="1" applyAlignment="1" applyProtection="1">
      <alignment horizontal="center"/>
      <protection locked="0"/>
    </xf>
    <xf numFmtId="0" fontId="2" fillId="3" borderId="11" xfId="1" applyFont="1" applyFill="1" applyBorder="1" applyAlignment="1" applyProtection="1">
      <alignment horizontal="center"/>
      <protection locked="0"/>
    </xf>
    <xf numFmtId="0" fontId="2" fillId="8" borderId="1" xfId="0" applyFont="1" applyFill="1" applyBorder="1" applyAlignment="1" applyProtection="1">
      <alignment horizontal="center"/>
      <protection locked="0"/>
    </xf>
    <xf numFmtId="0" fontId="6" fillId="0" borderId="1" xfId="0" applyFont="1" applyBorder="1" applyAlignment="1">
      <alignment horizontal="center"/>
    </xf>
    <xf numFmtId="0" fontId="19" fillId="0" borderId="0" xfId="0" applyFont="1" applyAlignment="1">
      <alignment horizontal="center"/>
    </xf>
    <xf numFmtId="0" fontId="18" fillId="0" borderId="1" xfId="0" applyFont="1" applyBorder="1" applyAlignment="1">
      <alignment horizontal="center"/>
    </xf>
  </cellXfs>
  <cellStyles count="4">
    <cellStyle name="Lien hypertexte" xfId="3" builtinId="8"/>
    <cellStyle name="Normal" xfId="0" builtinId="0"/>
    <cellStyle name="Normal 2" xfId="1"/>
    <cellStyle name="Normal 3" xfId="2"/>
  </cellStyles>
  <dxfs count="254">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5"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6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view3D>
      <c:rotX val="75"/>
      <c:perspective val="0"/>
    </c:view3D>
    <c:plotArea>
      <c:layout>
        <c:manualLayout>
          <c:layoutTarget val="inner"/>
          <c:xMode val="edge"/>
          <c:yMode val="edge"/>
          <c:x val="9.8684077533786566E-2"/>
          <c:y val="8.0517840675321015E-2"/>
          <c:w val="0.72375101362092209"/>
          <c:h val="0.77590125558629519"/>
        </c:manualLayout>
      </c:layout>
      <c:pie3DChart>
        <c:varyColors val="1"/>
        <c:ser>
          <c:idx val="0"/>
          <c:order val="0"/>
          <c:explosion val="4"/>
          <c:dPt>
            <c:idx val="0"/>
          </c:dPt>
          <c:dPt>
            <c:idx val="1"/>
          </c:dPt>
          <c:dLbls>
            <c:spPr>
              <a:noFill/>
              <a:ln w="25400">
                <a:noFill/>
              </a:ln>
            </c:spPr>
            <c:txPr>
              <a:bodyPr/>
              <a:lstStyle/>
              <a:p>
                <a:pPr>
                  <a:defRPr sz="1600" b="1"/>
                </a:pPr>
                <a:endParaRPr lang="fr-FR"/>
              </a:p>
            </c:txPr>
            <c:showPercent val="1"/>
            <c:showLeaderLines val="1"/>
            <c:extLst>
              <c:ext xmlns:c15="http://schemas.microsoft.com/office/drawing/2012/chart" uri="{CE6537A1-D6FC-4f65-9D91-7224C49458BB}"/>
            </c:extLst>
          </c:dLbls>
          <c:cat>
            <c:strRef>
              <c:f>المدخلات!$I$8:$J$8</c:f>
              <c:strCache>
                <c:ptCount val="2"/>
                <c:pt idx="0">
                  <c:v>ذكر</c:v>
                </c:pt>
                <c:pt idx="1">
                  <c:v>أنثى</c:v>
                </c:pt>
              </c:strCache>
            </c:strRef>
          </c:cat>
          <c:val>
            <c:numRef>
              <c:f>المدخلات!$I$9:$J$9</c:f>
              <c:numCache>
                <c:formatCode>General</c:formatCode>
                <c:ptCount val="2"/>
                <c:pt idx="0">
                  <c:v>0</c:v>
                </c:pt>
                <c:pt idx="1">
                  <c:v>0</c:v>
                </c:pt>
              </c:numCache>
            </c:numRef>
          </c:val>
        </c:ser>
        <c:dLbls/>
      </c:pie3D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ثلاثي1!$B$132</c:f>
              <c:strCache>
                <c:ptCount val="1"/>
                <c:pt idx="0">
                  <c:v>ذكور</c:v>
                </c:pt>
              </c:strCache>
            </c:strRef>
          </c:tx>
          <c:explosion val="13"/>
          <c:dPt>
            <c:idx val="0"/>
          </c:dPt>
          <c:dPt>
            <c:idx val="1"/>
          </c:dPt>
          <c:dLbls>
            <c:spPr>
              <a:noFill/>
              <a:ln w="25400">
                <a:noFill/>
              </a:ln>
            </c:spPr>
            <c:showPercent val="1"/>
            <c:showLeaderLines val="1"/>
            <c:extLst>
              <c:ext xmlns:c15="http://schemas.microsoft.com/office/drawing/2012/chart" uri="{CE6537A1-D6FC-4f65-9D91-7224C49458BB}"/>
            </c:extLst>
          </c:dLbls>
          <c:cat>
            <c:strRef>
              <c:f>ثلاثي1!$C$130:$D$130</c:f>
              <c:strCache>
                <c:ptCount val="2"/>
                <c:pt idx="0">
                  <c:v>أقل من 10</c:v>
                </c:pt>
                <c:pt idx="1">
                  <c:v>&gt;=10</c:v>
                </c:pt>
              </c:strCache>
            </c:strRef>
          </c:cat>
          <c:val>
            <c:numRef>
              <c:f>ثلاثي1!$C$132:$D$132</c:f>
              <c:numCache>
                <c:formatCode>General</c:formatCode>
                <c:ptCount val="2"/>
                <c:pt idx="0">
                  <c:v>0</c:v>
                </c:pt>
                <c:pt idx="1">
                  <c:v>0</c:v>
                </c:pt>
              </c:numCache>
            </c:numRef>
          </c:val>
        </c:ser>
        <c:ser>
          <c:idx val="1"/>
          <c:order val="1"/>
          <c:tx>
            <c:strRef>
              <c:f>ثلاثي1!$B$131</c:f>
              <c:strCache>
                <c:ptCount val="1"/>
                <c:pt idx="0">
                  <c:v>إناث</c:v>
                </c:pt>
              </c:strCache>
            </c:strRef>
          </c:tx>
          <c:dPt>
            <c:idx val="0"/>
          </c:dPt>
          <c:dPt>
            <c:idx val="1"/>
          </c:dPt>
          <c:cat>
            <c:strRef>
              <c:f>ثلاثي1!$C$130:$D$130</c:f>
              <c:strCache>
                <c:ptCount val="2"/>
                <c:pt idx="0">
                  <c:v>أقل من 10</c:v>
                </c:pt>
                <c:pt idx="1">
                  <c:v>&gt;=10</c:v>
                </c:pt>
              </c:strCache>
            </c:strRef>
          </c:cat>
          <c:val>
            <c:numRef>
              <c:f>ثلاثي1!$C$131:$D$131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ثلاثي1!$B$131</c:f>
              <c:strCache>
                <c:ptCount val="1"/>
                <c:pt idx="0">
                  <c:v>إناث</c:v>
                </c:pt>
              </c:strCache>
            </c:strRef>
          </c:tx>
          <c:dPt>
            <c:idx val="0"/>
            <c:explosion val="6"/>
          </c:dPt>
          <c:dPt>
            <c:idx val="1"/>
            <c:explosion val="15"/>
          </c:dPt>
          <c:dLbls>
            <c:spPr>
              <a:noFill/>
              <a:ln w="25400">
                <a:noFill/>
              </a:ln>
            </c:spPr>
            <c:showPercent val="1"/>
            <c:showLeaderLines val="1"/>
            <c:extLst>
              <c:ext xmlns:c15="http://schemas.microsoft.com/office/drawing/2012/chart" uri="{CE6537A1-D6FC-4f65-9D91-7224C49458BB}"/>
            </c:extLst>
          </c:dLbls>
          <c:cat>
            <c:strRef>
              <c:f>ثلاثي1!$C$130:$D$130</c:f>
              <c:strCache>
                <c:ptCount val="2"/>
                <c:pt idx="0">
                  <c:v>أقل من 10</c:v>
                </c:pt>
                <c:pt idx="1">
                  <c:v>&gt;=10</c:v>
                </c:pt>
              </c:strCache>
            </c:strRef>
          </c:cat>
          <c:val>
            <c:numRef>
              <c:f>ثلاثي1!$C$131:$D$131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ثلاثي1!$B$133</c:f>
              <c:strCache>
                <c:ptCount val="1"/>
                <c:pt idx="0">
                  <c:v>مجموع</c:v>
                </c:pt>
              </c:strCache>
            </c:strRef>
          </c:tx>
          <c:explosion val="12"/>
          <c:dPt>
            <c:idx val="0"/>
          </c:dPt>
          <c:dPt>
            <c:idx val="1"/>
          </c:dPt>
          <c:dLbls>
            <c:spPr>
              <a:noFill/>
              <a:ln w="25400">
                <a:noFill/>
              </a:ln>
            </c:spPr>
            <c:showPercent val="1"/>
            <c:showLeaderLines val="1"/>
            <c:extLst>
              <c:ext xmlns:c15="http://schemas.microsoft.com/office/drawing/2012/chart" uri="{CE6537A1-D6FC-4f65-9D91-7224C49458BB}"/>
            </c:extLst>
          </c:dLbls>
          <c:cat>
            <c:strRef>
              <c:f>ثلاثي1!$C$130:$D$130</c:f>
              <c:strCache>
                <c:ptCount val="2"/>
                <c:pt idx="0">
                  <c:v>أقل من 10</c:v>
                </c:pt>
                <c:pt idx="1">
                  <c:v>&gt;=10</c:v>
                </c:pt>
              </c:strCache>
            </c:strRef>
          </c:cat>
          <c:val>
            <c:numRef>
              <c:f>ثلاثي1!$C$133:$D$133</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ثلاثي1!$C$172</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extLst>
          </c:dLbls>
          <c:cat>
            <c:strRef>
              <c:f>ثلاثي1!$D$171:$E$171</c:f>
              <c:strCache>
                <c:ptCount val="2"/>
                <c:pt idx="0">
                  <c:v>أقل من 10</c:v>
                </c:pt>
                <c:pt idx="1">
                  <c:v>&gt;=10</c:v>
                </c:pt>
              </c:strCache>
            </c:strRef>
          </c:cat>
          <c:val>
            <c:numRef>
              <c:f>ثلاثي1!$D$172:$E$172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ثلاثي1!$H$172</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ثلاثي1!$I$171:$J$171</c:f>
              <c:strCache>
                <c:ptCount val="2"/>
                <c:pt idx="0">
                  <c:v>أقل من 10</c:v>
                </c:pt>
                <c:pt idx="1">
                  <c:v>&gt;=10</c:v>
                </c:pt>
              </c:strCache>
            </c:strRef>
          </c:cat>
          <c:val>
            <c:numRef>
              <c:f>ثلاثي1!$I$172:$J$172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ثلاثي1!$P$172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ثلاثي1!$Q$171:$R$171</c:f>
              <c:strCache>
                <c:ptCount val="2"/>
                <c:pt idx="0">
                  <c:v>أقل من 10</c:v>
                </c:pt>
                <c:pt idx="1">
                  <c:v>&gt;=10</c:v>
                </c:pt>
              </c:strCache>
            </c:strRef>
          </c:cat>
          <c:val>
            <c:numRef>
              <c:f>ثلاثي1!$Q$172:$R$172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ثلاثي1!$C$173</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extLst>
          </c:dLbls>
          <c:cat>
            <c:strRef>
              <c:f>ثلاثي1!$D$171:$E$171</c:f>
              <c:strCache>
                <c:ptCount val="2"/>
                <c:pt idx="0">
                  <c:v>أقل من 10</c:v>
                </c:pt>
                <c:pt idx="1">
                  <c:v>&gt;=10</c:v>
                </c:pt>
              </c:strCache>
            </c:strRef>
          </c:cat>
          <c:val>
            <c:numRef>
              <c:f>ثلاثي1!$D$173:$E$173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ثلاثي1!$H$173</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ثلاثي1!$I$171:$J$171</c:f>
              <c:strCache>
                <c:ptCount val="2"/>
                <c:pt idx="0">
                  <c:v>أقل من 10</c:v>
                </c:pt>
                <c:pt idx="1">
                  <c:v>&gt;=10</c:v>
                </c:pt>
              </c:strCache>
            </c:strRef>
          </c:cat>
          <c:val>
            <c:numRef>
              <c:f>ثلاثي1!$I$173:$J$173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ثلاثي1!$P$173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ثلاثي1!$Q$171:$R$171</c:f>
              <c:strCache>
                <c:ptCount val="2"/>
                <c:pt idx="0">
                  <c:v>أقل من 10</c:v>
                </c:pt>
                <c:pt idx="1">
                  <c:v>&gt;=10</c:v>
                </c:pt>
              </c:strCache>
            </c:strRef>
          </c:cat>
          <c:val>
            <c:numRef>
              <c:f>ثلاثي1!$Q$173:$R$173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ثلاثي1!$C$174</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ثلاثي1!$D$171:$E$171</c:f>
              <c:strCache>
                <c:ptCount val="2"/>
                <c:pt idx="0">
                  <c:v>أقل من 10</c:v>
                </c:pt>
                <c:pt idx="1">
                  <c:v>&gt;=10</c:v>
                </c:pt>
              </c:strCache>
            </c:strRef>
          </c:cat>
          <c:val>
            <c:numRef>
              <c:f>ثلاثي1!$D$174:$E$174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ثلاثي1!$H$174</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ثلاثي1!$I$171:$J$171</c:f>
              <c:strCache>
                <c:ptCount val="2"/>
                <c:pt idx="0">
                  <c:v>أقل من 10</c:v>
                </c:pt>
                <c:pt idx="1">
                  <c:v>&gt;=10</c:v>
                </c:pt>
              </c:strCache>
            </c:strRef>
          </c:cat>
          <c:val>
            <c:numRef>
              <c:f>ثلاثي1!$I$174:$J$174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ثلاثي1!$P$174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ثلاثي1!$Q$171:$R$171</c:f>
              <c:strCache>
                <c:ptCount val="2"/>
                <c:pt idx="0">
                  <c:v>أقل من 10</c:v>
                </c:pt>
                <c:pt idx="1">
                  <c:v>&gt;=10</c:v>
                </c:pt>
              </c:strCache>
            </c:strRef>
          </c:cat>
          <c:val>
            <c:numRef>
              <c:f>ثلاثي1!$Q$174:$R$174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extLst>
          </c:dLbls>
          <c:cat>
            <c:strRef>
              <c:f>ثلاثي1!$B$68:$B$69</c:f>
              <c:strCache>
                <c:ptCount val="2"/>
                <c:pt idx="0">
                  <c:v>التلاميذ الذين لهم معدل أقل من 10</c:v>
                </c:pt>
                <c:pt idx="1">
                  <c:v>التلاميذ الذين لهم معدل يساوي أو يفوق 10</c:v>
                </c:pt>
              </c:strCache>
            </c:strRef>
          </c:cat>
          <c:val>
            <c:numRef>
              <c:f>ثلاثي1!$G$68:$G$69</c:f>
              <c:numCache>
                <c:formatCode>General</c:formatCode>
                <c:ptCount val="2"/>
                <c:pt idx="0">
                  <c:v>45</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Pt>
            <c:idx val="3"/>
            <c:spPr>
              <a:solidFill>
                <a:schemeClr val="tx2">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showLeaderLines val="0"/>
              </c:ext>
            </c:extLst>
          </c:dLbls>
          <c:cat>
            <c:strRef>
              <c:f>ثلاثي1!$N$67:$N$70</c:f>
              <c:strCache>
                <c:ptCount val="4"/>
                <c:pt idx="0">
                  <c:v>مجال اللغة العربية</c:v>
                </c:pt>
                <c:pt idx="1">
                  <c:v>مجال العلوم والتكنولوجيا</c:v>
                </c:pt>
                <c:pt idx="2">
                  <c:v>مجال التنشئة</c:v>
                </c:pt>
                <c:pt idx="3">
                  <c:v>مجال اللغات</c:v>
                </c:pt>
              </c:strCache>
            </c:strRef>
          </c:cat>
          <c:val>
            <c:numRef>
              <c:f>ثلاثي1!$S$67:$S$70</c:f>
              <c:numCache>
                <c:formatCode>0.00</c:formatCode>
                <c:ptCount val="4"/>
                <c:pt idx="0">
                  <c:v>0</c:v>
                </c:pt>
                <c:pt idx="1">
                  <c:v>0</c:v>
                </c:pt>
                <c:pt idx="2">
                  <c:v>0</c:v>
                </c:pt>
                <c:pt idx="3">
                  <c:v>0</c:v>
                </c:pt>
              </c:numCache>
            </c:numRef>
          </c:val>
        </c:ser>
        <c:dLbls/>
        <c:axId val="67376256"/>
        <c:axId val="67377792"/>
      </c:barChart>
      <c:catAx>
        <c:axId val="67376256"/>
        <c:scaling>
          <c:orientation val="minMax"/>
        </c:scaling>
        <c:axPos val="b"/>
        <c:numFmt formatCode="General" sourceLinked="1"/>
        <c:tickLblPos val="nextTo"/>
        <c:crossAx val="67377792"/>
        <c:crosses val="autoZero"/>
        <c:auto val="1"/>
        <c:lblAlgn val="ctr"/>
        <c:lblOffset val="100"/>
      </c:catAx>
      <c:valAx>
        <c:axId val="67377792"/>
        <c:scaling>
          <c:orientation val="minMax"/>
          <c:max val="20"/>
        </c:scaling>
        <c:axPos val="l"/>
        <c:majorGridlines/>
        <c:numFmt formatCode="0.00" sourceLinked="1"/>
        <c:tickLblPos val="nextTo"/>
        <c:crossAx val="6737625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لغات</a:t>
            </a:r>
            <a:r>
              <a:rPr lang="ar-TN" sz="1000"/>
              <a:t>: إناث</a:t>
            </a:r>
          </a:p>
        </c:rich>
      </c:tx>
    </c:title>
    <c:plotArea>
      <c:layout/>
      <c:pieChart>
        <c:varyColors val="1"/>
        <c:ser>
          <c:idx val="0"/>
          <c:order val="0"/>
          <c:tx>
            <c:strRef>
              <c:f>ثلاثي1!$P$172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ثلاثي1!$W$171:$X$171</c:f>
              <c:strCache>
                <c:ptCount val="2"/>
                <c:pt idx="0">
                  <c:v>أقل من 10</c:v>
                </c:pt>
                <c:pt idx="1">
                  <c:v>&gt;=10</c:v>
                </c:pt>
              </c:strCache>
            </c:strRef>
          </c:cat>
          <c:val>
            <c:numRef>
              <c:f>ثلاثي1!$W$172:$X$172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33" l="0.70000000000000029" r="0.70000000000000029" t="0.75000000000000033" header="0.30000000000000016" footer="0.30000000000000016"/>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لغات: </a:t>
            </a:r>
            <a:r>
              <a:rPr lang="ar-TN" sz="1000"/>
              <a:t>ذكور</a:t>
            </a:r>
          </a:p>
        </c:rich>
      </c:tx>
    </c:title>
    <c:plotArea>
      <c:layout/>
      <c:pieChart>
        <c:varyColors val="1"/>
        <c:ser>
          <c:idx val="0"/>
          <c:order val="0"/>
          <c:tx>
            <c:strRef>
              <c:f>ثلاثي1!$P$173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ثلاثي1!$W$171:$X$171</c:f>
              <c:strCache>
                <c:ptCount val="2"/>
                <c:pt idx="0">
                  <c:v>أقل من 10</c:v>
                </c:pt>
                <c:pt idx="1">
                  <c:v>&gt;=10</c:v>
                </c:pt>
              </c:strCache>
            </c:strRef>
          </c:cat>
          <c:val>
            <c:numRef>
              <c:f>ثلاثي1!$W$173:$X$173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b="1" i="0" u="none" strike="noStrike" baseline="0">
                <a:solidFill>
                  <a:sysClr val="windowText" lastClr="000000"/>
                </a:solidFill>
              </a:rPr>
              <a:t>لغات</a:t>
            </a:r>
            <a:r>
              <a:rPr lang="ar-TN" sz="1000">
                <a:solidFill>
                  <a:sysClr val="windowText" lastClr="000000"/>
                </a:solidFill>
              </a:rPr>
              <a:t>: مجموع</a:t>
            </a:r>
          </a:p>
        </c:rich>
      </c:tx>
    </c:title>
    <c:plotArea>
      <c:layout/>
      <c:pieChart>
        <c:varyColors val="1"/>
        <c:ser>
          <c:idx val="0"/>
          <c:order val="0"/>
          <c:tx>
            <c:strRef>
              <c:f>ثلاثي1!$P$174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ثلاثي1!$W$171:$X$171</c:f>
              <c:strCache>
                <c:ptCount val="2"/>
                <c:pt idx="0">
                  <c:v>أقل من 10</c:v>
                </c:pt>
                <c:pt idx="1">
                  <c:v>&gt;=10</c:v>
                </c:pt>
              </c:strCache>
            </c:strRef>
          </c:cat>
          <c:val>
            <c:numRef>
              <c:f>ثلاثي1!$W$174:$X$174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tx2">
        <a:lumMod val="20000"/>
        <a:lumOff val="80000"/>
      </a:schemeClr>
    </a:solidFill>
  </c:spPr>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ثلاثي2!$B$132</c:f>
              <c:strCache>
                <c:ptCount val="1"/>
                <c:pt idx="0">
                  <c:v>ذكور</c:v>
                </c:pt>
              </c:strCache>
            </c:strRef>
          </c:tx>
          <c:dPt>
            <c:idx val="0"/>
            <c:explosion val="7"/>
          </c:dPt>
          <c:dPt>
            <c:idx val="1"/>
          </c:dPt>
          <c:dLbls>
            <c:spPr>
              <a:noFill/>
              <a:ln w="25400">
                <a:noFill/>
              </a:ln>
            </c:spPr>
            <c:showPercent val="1"/>
            <c:showLeaderLines val="1"/>
            <c:extLst>
              <c:ext xmlns:c15="http://schemas.microsoft.com/office/drawing/2012/chart" uri="{CE6537A1-D6FC-4f65-9D91-7224C49458BB}"/>
            </c:extLst>
          </c:dLbls>
          <c:cat>
            <c:strRef>
              <c:f>ثلاثي2!$C$130:$D$130</c:f>
              <c:strCache>
                <c:ptCount val="2"/>
                <c:pt idx="0">
                  <c:v>أقل من 10</c:v>
                </c:pt>
                <c:pt idx="1">
                  <c:v>&gt;=10</c:v>
                </c:pt>
              </c:strCache>
            </c:strRef>
          </c:cat>
          <c:val>
            <c:numRef>
              <c:f>ثلاثي2!$C$132:$D$132</c:f>
              <c:numCache>
                <c:formatCode>General</c:formatCode>
                <c:ptCount val="2"/>
                <c:pt idx="0">
                  <c:v>0</c:v>
                </c:pt>
                <c:pt idx="1">
                  <c:v>0</c:v>
                </c:pt>
              </c:numCache>
            </c:numRef>
          </c:val>
        </c:ser>
        <c:ser>
          <c:idx val="1"/>
          <c:order val="1"/>
          <c:tx>
            <c:strRef>
              <c:f>ثلاثي2!$B$131</c:f>
              <c:strCache>
                <c:ptCount val="1"/>
                <c:pt idx="0">
                  <c:v>إناث</c:v>
                </c:pt>
              </c:strCache>
            </c:strRef>
          </c:tx>
          <c:dPt>
            <c:idx val="0"/>
          </c:dPt>
          <c:dPt>
            <c:idx val="1"/>
          </c:dPt>
          <c:cat>
            <c:strRef>
              <c:f>ثلاثي2!$C$130:$D$130</c:f>
              <c:strCache>
                <c:ptCount val="2"/>
                <c:pt idx="0">
                  <c:v>أقل من 10</c:v>
                </c:pt>
                <c:pt idx="1">
                  <c:v>&gt;=10</c:v>
                </c:pt>
              </c:strCache>
            </c:strRef>
          </c:cat>
          <c:val>
            <c:numRef>
              <c:f>ثلاثي2!$C$131:$D$131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ثلاثي2!$B$131</c:f>
              <c:strCache>
                <c:ptCount val="1"/>
                <c:pt idx="0">
                  <c:v>إناث</c:v>
                </c:pt>
              </c:strCache>
            </c:strRef>
          </c:tx>
          <c:dPt>
            <c:idx val="0"/>
            <c:explosion val="6"/>
          </c:dPt>
          <c:dPt>
            <c:idx val="1"/>
          </c:dPt>
          <c:dLbls>
            <c:spPr>
              <a:noFill/>
              <a:ln w="25400">
                <a:noFill/>
              </a:ln>
            </c:spPr>
            <c:showPercent val="1"/>
            <c:showLeaderLines val="1"/>
            <c:extLst>
              <c:ext xmlns:c15="http://schemas.microsoft.com/office/drawing/2012/chart" uri="{CE6537A1-D6FC-4f65-9D91-7224C49458BB}"/>
            </c:extLst>
          </c:dLbls>
          <c:cat>
            <c:strRef>
              <c:f>ثلاثي2!$C$130:$D$130</c:f>
              <c:strCache>
                <c:ptCount val="2"/>
                <c:pt idx="0">
                  <c:v>أقل من 10</c:v>
                </c:pt>
                <c:pt idx="1">
                  <c:v>&gt;=10</c:v>
                </c:pt>
              </c:strCache>
            </c:strRef>
          </c:cat>
          <c:val>
            <c:numRef>
              <c:f>ثلاثي2!$C$131:$D$131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ثلاثي2!$B$133</c:f>
              <c:strCache>
                <c:ptCount val="1"/>
                <c:pt idx="0">
                  <c:v>مجموع</c:v>
                </c:pt>
              </c:strCache>
            </c:strRef>
          </c:tx>
          <c:dPt>
            <c:idx val="0"/>
            <c:explosion val="7"/>
          </c:dPt>
          <c:dPt>
            <c:idx val="1"/>
          </c:dPt>
          <c:dLbls>
            <c:spPr>
              <a:noFill/>
              <a:ln w="25400">
                <a:noFill/>
              </a:ln>
            </c:spPr>
            <c:showPercent val="1"/>
            <c:showLeaderLines val="1"/>
            <c:extLst>
              <c:ext xmlns:c15="http://schemas.microsoft.com/office/drawing/2012/chart" uri="{CE6537A1-D6FC-4f65-9D91-7224C49458BB}"/>
            </c:extLst>
          </c:dLbls>
          <c:cat>
            <c:strRef>
              <c:f>ثلاثي2!$C$130:$D$130</c:f>
              <c:strCache>
                <c:ptCount val="2"/>
                <c:pt idx="0">
                  <c:v>أقل من 10</c:v>
                </c:pt>
                <c:pt idx="1">
                  <c:v>&gt;=10</c:v>
                </c:pt>
              </c:strCache>
            </c:strRef>
          </c:cat>
          <c:val>
            <c:numRef>
              <c:f>ثلاثي2!$C$133:$D$133</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ثلاثي2!$C$172</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extLst>
          </c:dLbls>
          <c:cat>
            <c:strRef>
              <c:f>ثلاثي2!$D$171:$E$171</c:f>
              <c:strCache>
                <c:ptCount val="2"/>
                <c:pt idx="0">
                  <c:v>أقل من 10</c:v>
                </c:pt>
                <c:pt idx="1">
                  <c:v>&gt;=10</c:v>
                </c:pt>
              </c:strCache>
            </c:strRef>
          </c:cat>
          <c:val>
            <c:numRef>
              <c:f>ثلاثي2!$D$172:$E$172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ثلاثي2!$H$172</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ثلاثي2!$I$171:$J$171</c:f>
              <c:strCache>
                <c:ptCount val="2"/>
                <c:pt idx="0">
                  <c:v>أقل من 10</c:v>
                </c:pt>
                <c:pt idx="1">
                  <c:v>&gt;=10</c:v>
                </c:pt>
              </c:strCache>
            </c:strRef>
          </c:cat>
          <c:val>
            <c:numRef>
              <c:f>ثلاثي2!$I$172:$J$172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ثلاثي2!$P$172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ثلاثي2!$Q$171:$R$171</c:f>
              <c:strCache>
                <c:ptCount val="2"/>
                <c:pt idx="0">
                  <c:v>أقل من 10</c:v>
                </c:pt>
                <c:pt idx="1">
                  <c:v>&gt;=10</c:v>
                </c:pt>
              </c:strCache>
            </c:strRef>
          </c:cat>
          <c:val>
            <c:numRef>
              <c:f>ثلاثي2!$Q$172:$R$172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ثلاثي2!$C$173</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extLst>
          </c:dLbls>
          <c:cat>
            <c:strRef>
              <c:f>ثلاثي2!$D$171:$E$171</c:f>
              <c:strCache>
                <c:ptCount val="2"/>
                <c:pt idx="0">
                  <c:v>أقل من 10</c:v>
                </c:pt>
                <c:pt idx="1">
                  <c:v>&gt;=10</c:v>
                </c:pt>
              </c:strCache>
            </c:strRef>
          </c:cat>
          <c:val>
            <c:numRef>
              <c:f>ثلاثي2!$D$173:$E$173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ثلاثي2!$H$173</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ثلاثي2!$I$171:$J$171</c:f>
              <c:strCache>
                <c:ptCount val="2"/>
                <c:pt idx="0">
                  <c:v>أقل من 10</c:v>
                </c:pt>
                <c:pt idx="1">
                  <c:v>&gt;=10</c:v>
                </c:pt>
              </c:strCache>
            </c:strRef>
          </c:cat>
          <c:val>
            <c:numRef>
              <c:f>ثلاثي2!$I$173:$J$173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ثلاثي2!$P$173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ثلاثي2!$Q$171:$R$171</c:f>
              <c:strCache>
                <c:ptCount val="2"/>
                <c:pt idx="0">
                  <c:v>أقل من 10</c:v>
                </c:pt>
                <c:pt idx="1">
                  <c:v>&gt;=10</c:v>
                </c:pt>
              </c:strCache>
            </c:strRef>
          </c:cat>
          <c:val>
            <c:numRef>
              <c:f>ثلاثي2!$Q$173:$R$173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ثلاثي2!$C$174</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ثلاثي2!$D$171:$E$171</c:f>
              <c:strCache>
                <c:ptCount val="2"/>
                <c:pt idx="0">
                  <c:v>أقل من 10</c:v>
                </c:pt>
                <c:pt idx="1">
                  <c:v>&gt;=10</c:v>
                </c:pt>
              </c:strCache>
            </c:strRef>
          </c:cat>
          <c:val>
            <c:numRef>
              <c:f>ثلاثي2!$D$174:$E$174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ثلاثي2!$H$174</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ثلاثي2!$I$171:$J$171</c:f>
              <c:strCache>
                <c:ptCount val="2"/>
                <c:pt idx="0">
                  <c:v>أقل من 10</c:v>
                </c:pt>
                <c:pt idx="1">
                  <c:v>&gt;=10</c:v>
                </c:pt>
              </c:strCache>
            </c:strRef>
          </c:cat>
          <c:val>
            <c:numRef>
              <c:f>ثلاثي2!$I$174:$J$174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ثلاثي2!$P$174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ثلاثي2!$Q$171:$R$171</c:f>
              <c:strCache>
                <c:ptCount val="2"/>
                <c:pt idx="0">
                  <c:v>أقل من 10</c:v>
                </c:pt>
                <c:pt idx="1">
                  <c:v>&gt;=10</c:v>
                </c:pt>
              </c:strCache>
            </c:strRef>
          </c:cat>
          <c:val>
            <c:numRef>
              <c:f>ثلاثي2!$Q$174:$R$174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extLst>
          </c:dLbls>
          <c:cat>
            <c:strRef>
              <c:f>ثلاثي2!$B$68:$B$69</c:f>
              <c:strCache>
                <c:ptCount val="2"/>
                <c:pt idx="0">
                  <c:v>التلاميذ الذين لهم معدل أقل من 10</c:v>
                </c:pt>
                <c:pt idx="1">
                  <c:v>التلاميذ الذين لهم معدل يساوي أو يفوق 10</c:v>
                </c:pt>
              </c:strCache>
            </c:strRef>
          </c:cat>
          <c:val>
            <c:numRef>
              <c:f>ثلاثي2!$G$68:$G$69</c:f>
              <c:numCache>
                <c:formatCode>General</c:formatCode>
                <c:ptCount val="2"/>
                <c:pt idx="0">
                  <c:v>45</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Pt>
            <c:idx val="3"/>
            <c:spPr>
              <a:solidFill>
                <a:schemeClr val="tx2">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showLeaderLines val="0"/>
              </c:ext>
            </c:extLst>
          </c:dLbls>
          <c:cat>
            <c:strRef>
              <c:f>ثلاثي2!$N$67:$N$70</c:f>
              <c:strCache>
                <c:ptCount val="4"/>
                <c:pt idx="0">
                  <c:v>مجال اللغة العربية</c:v>
                </c:pt>
                <c:pt idx="1">
                  <c:v>مجال العلوم والتكنولوجيا</c:v>
                </c:pt>
                <c:pt idx="2">
                  <c:v>مجال التنشئة</c:v>
                </c:pt>
                <c:pt idx="3">
                  <c:v>مجال اللغات</c:v>
                </c:pt>
              </c:strCache>
            </c:strRef>
          </c:cat>
          <c:val>
            <c:numRef>
              <c:f>ثلاثي2!$S$67:$S$70</c:f>
              <c:numCache>
                <c:formatCode>0.00</c:formatCode>
                <c:ptCount val="4"/>
                <c:pt idx="0">
                  <c:v>0</c:v>
                </c:pt>
                <c:pt idx="1">
                  <c:v>0</c:v>
                </c:pt>
                <c:pt idx="2">
                  <c:v>0</c:v>
                </c:pt>
                <c:pt idx="3">
                  <c:v>0</c:v>
                </c:pt>
              </c:numCache>
            </c:numRef>
          </c:val>
        </c:ser>
        <c:dLbls/>
        <c:axId val="102130432"/>
        <c:axId val="102131968"/>
      </c:barChart>
      <c:catAx>
        <c:axId val="102130432"/>
        <c:scaling>
          <c:orientation val="minMax"/>
        </c:scaling>
        <c:axPos val="b"/>
        <c:numFmt formatCode="General" sourceLinked="1"/>
        <c:tickLblPos val="nextTo"/>
        <c:crossAx val="102131968"/>
        <c:crosses val="autoZero"/>
        <c:auto val="1"/>
        <c:lblAlgn val="ctr"/>
        <c:lblOffset val="100"/>
      </c:catAx>
      <c:valAx>
        <c:axId val="102131968"/>
        <c:scaling>
          <c:orientation val="minMax"/>
          <c:max val="20"/>
        </c:scaling>
        <c:axPos val="l"/>
        <c:majorGridlines/>
        <c:numFmt formatCode="0.00" sourceLinked="1"/>
        <c:tickLblPos val="nextTo"/>
        <c:crossAx val="102130432"/>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لغات</a:t>
            </a:r>
            <a:r>
              <a:rPr lang="ar-TN" sz="1000"/>
              <a:t>: إناث</a:t>
            </a:r>
          </a:p>
        </c:rich>
      </c:tx>
    </c:title>
    <c:plotArea>
      <c:layout/>
      <c:pieChart>
        <c:varyColors val="1"/>
        <c:ser>
          <c:idx val="0"/>
          <c:order val="0"/>
          <c:tx>
            <c:strRef>
              <c:f>ثلاثي2!$P$172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ثلاثي2!$W$171:$X$171</c:f>
              <c:strCache>
                <c:ptCount val="2"/>
                <c:pt idx="0">
                  <c:v>أقل من 10</c:v>
                </c:pt>
                <c:pt idx="1">
                  <c:v>&gt;=10</c:v>
                </c:pt>
              </c:strCache>
            </c:strRef>
          </c:cat>
          <c:val>
            <c:numRef>
              <c:f>ثلاثي2!$W$172:$X$172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33" l="0.70000000000000029" r="0.70000000000000029" t="0.75000000000000033" header="0.30000000000000016" footer="0.30000000000000016"/>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لغات: </a:t>
            </a:r>
            <a:r>
              <a:rPr lang="ar-TN" sz="1000"/>
              <a:t>ذكور</a:t>
            </a:r>
          </a:p>
        </c:rich>
      </c:tx>
    </c:title>
    <c:plotArea>
      <c:layout/>
      <c:pieChart>
        <c:varyColors val="1"/>
        <c:ser>
          <c:idx val="0"/>
          <c:order val="0"/>
          <c:tx>
            <c:strRef>
              <c:f>ثلاثي2!$P$173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ثلاثي2!$W$171:$X$171</c:f>
              <c:strCache>
                <c:ptCount val="2"/>
                <c:pt idx="0">
                  <c:v>أقل من 10</c:v>
                </c:pt>
                <c:pt idx="1">
                  <c:v>&gt;=10</c:v>
                </c:pt>
              </c:strCache>
            </c:strRef>
          </c:cat>
          <c:val>
            <c:numRef>
              <c:f>ثلاثي2!$W$173:$X$173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b="1" i="0" u="none" strike="noStrike" baseline="0">
                <a:solidFill>
                  <a:sysClr val="windowText" lastClr="000000"/>
                </a:solidFill>
              </a:rPr>
              <a:t>لغات</a:t>
            </a:r>
            <a:r>
              <a:rPr lang="ar-TN" sz="1000">
                <a:solidFill>
                  <a:sysClr val="windowText" lastClr="000000"/>
                </a:solidFill>
              </a:rPr>
              <a:t>: مجموع</a:t>
            </a:r>
          </a:p>
        </c:rich>
      </c:tx>
    </c:title>
    <c:plotArea>
      <c:layout/>
      <c:pieChart>
        <c:varyColors val="1"/>
        <c:ser>
          <c:idx val="0"/>
          <c:order val="0"/>
          <c:tx>
            <c:strRef>
              <c:f>ثلاثي2!$P$174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ثلاثي2!$W$171:$X$171</c:f>
              <c:strCache>
                <c:ptCount val="2"/>
                <c:pt idx="0">
                  <c:v>أقل من 10</c:v>
                </c:pt>
                <c:pt idx="1">
                  <c:v>&gt;=10</c:v>
                </c:pt>
              </c:strCache>
            </c:strRef>
          </c:cat>
          <c:val>
            <c:numRef>
              <c:f>ثلاثي2!$W$174:$X$174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tx2">
        <a:lumMod val="20000"/>
        <a:lumOff val="80000"/>
      </a:schemeClr>
    </a:solidFill>
  </c:spPr>
  <c:printSettings>
    <c:headerFooter/>
    <c:pageMargins b="0.75000000000000033" l="0.70000000000000029" r="0.70000000000000029" t="0.75000000000000033" header="0.30000000000000016" footer="0.30000000000000016"/>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ثلاثي3!$B$133</c:f>
              <c:strCache>
                <c:ptCount val="1"/>
                <c:pt idx="0">
                  <c:v>ذكور</c:v>
                </c:pt>
              </c:strCache>
            </c:strRef>
          </c:tx>
          <c:dPt>
            <c:idx val="0"/>
            <c:explosion val="7"/>
          </c:dPt>
          <c:dPt>
            <c:idx val="1"/>
          </c:dPt>
          <c:dLbls>
            <c:spPr>
              <a:noFill/>
              <a:ln w="25400">
                <a:noFill/>
              </a:ln>
            </c:spPr>
            <c:showPercent val="1"/>
            <c:showLeaderLines val="1"/>
            <c:extLst>
              <c:ext xmlns:c15="http://schemas.microsoft.com/office/drawing/2012/chart" uri="{CE6537A1-D6FC-4f65-9D91-7224C49458BB}"/>
            </c:extLst>
          </c:dLbls>
          <c:cat>
            <c:strRef>
              <c:f>ثلاثي3!$C$131:$D$131</c:f>
              <c:strCache>
                <c:ptCount val="2"/>
                <c:pt idx="0">
                  <c:v>أقل من 10</c:v>
                </c:pt>
                <c:pt idx="1">
                  <c:v>&gt;=10</c:v>
                </c:pt>
              </c:strCache>
            </c:strRef>
          </c:cat>
          <c:val>
            <c:numRef>
              <c:f>ثلاثي3!$C$133:$D$133</c:f>
              <c:numCache>
                <c:formatCode>General</c:formatCode>
                <c:ptCount val="2"/>
                <c:pt idx="0">
                  <c:v>0</c:v>
                </c:pt>
                <c:pt idx="1">
                  <c:v>0</c:v>
                </c:pt>
              </c:numCache>
            </c:numRef>
          </c:val>
        </c:ser>
        <c:ser>
          <c:idx val="1"/>
          <c:order val="1"/>
          <c:tx>
            <c:strRef>
              <c:f>ثلاثي3!$B$132</c:f>
              <c:strCache>
                <c:ptCount val="1"/>
                <c:pt idx="0">
                  <c:v>إناث</c:v>
                </c:pt>
              </c:strCache>
            </c:strRef>
          </c:tx>
          <c:dPt>
            <c:idx val="0"/>
          </c:dPt>
          <c:dPt>
            <c:idx val="1"/>
          </c:dPt>
          <c:cat>
            <c:strRef>
              <c:f>ثلاثي3!$C$131:$D$131</c:f>
              <c:strCache>
                <c:ptCount val="2"/>
                <c:pt idx="0">
                  <c:v>أقل من 10</c:v>
                </c:pt>
                <c:pt idx="1">
                  <c:v>&gt;=10</c:v>
                </c:pt>
              </c:strCache>
            </c:strRef>
          </c:cat>
          <c:val>
            <c:numRef>
              <c:f>ثلاثي3!$C$132:$D$132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ثلاثي3!$B$132</c:f>
              <c:strCache>
                <c:ptCount val="1"/>
                <c:pt idx="0">
                  <c:v>إناث</c:v>
                </c:pt>
              </c:strCache>
            </c:strRef>
          </c:tx>
          <c:dPt>
            <c:idx val="0"/>
            <c:explosion val="6"/>
          </c:dPt>
          <c:dPt>
            <c:idx val="1"/>
          </c:dPt>
          <c:dLbls>
            <c:spPr>
              <a:noFill/>
              <a:ln w="25400">
                <a:noFill/>
              </a:ln>
            </c:spPr>
            <c:showPercent val="1"/>
            <c:showLeaderLines val="1"/>
            <c:extLst>
              <c:ext xmlns:c15="http://schemas.microsoft.com/office/drawing/2012/chart" uri="{CE6537A1-D6FC-4f65-9D91-7224C49458BB}"/>
            </c:extLst>
          </c:dLbls>
          <c:cat>
            <c:strRef>
              <c:f>ثلاثي3!$C$131:$D$131</c:f>
              <c:strCache>
                <c:ptCount val="2"/>
                <c:pt idx="0">
                  <c:v>أقل من 10</c:v>
                </c:pt>
                <c:pt idx="1">
                  <c:v>&gt;=10</c:v>
                </c:pt>
              </c:strCache>
            </c:strRef>
          </c:cat>
          <c:val>
            <c:numRef>
              <c:f>ثلاثي3!$C$132:$D$132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ثلاثي3!$B$134</c:f>
              <c:strCache>
                <c:ptCount val="1"/>
                <c:pt idx="0">
                  <c:v>مجموع</c:v>
                </c:pt>
              </c:strCache>
            </c:strRef>
          </c:tx>
          <c:dPt>
            <c:idx val="0"/>
            <c:explosion val="7"/>
          </c:dPt>
          <c:dPt>
            <c:idx val="1"/>
          </c:dPt>
          <c:dLbls>
            <c:spPr>
              <a:noFill/>
              <a:ln w="25400">
                <a:noFill/>
              </a:ln>
            </c:spPr>
            <c:showPercent val="1"/>
            <c:showLeaderLines val="1"/>
            <c:extLst>
              <c:ext xmlns:c15="http://schemas.microsoft.com/office/drawing/2012/chart" uri="{CE6537A1-D6FC-4f65-9D91-7224C49458BB}"/>
            </c:extLst>
          </c:dLbls>
          <c:cat>
            <c:strRef>
              <c:f>ثلاثي3!$C$131:$D$131</c:f>
              <c:strCache>
                <c:ptCount val="2"/>
                <c:pt idx="0">
                  <c:v>أقل من 10</c:v>
                </c:pt>
                <c:pt idx="1">
                  <c:v>&gt;=10</c:v>
                </c:pt>
              </c:strCache>
            </c:strRef>
          </c:cat>
          <c:val>
            <c:numRef>
              <c:f>ثلاثي3!$C$134:$D$134</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ثلاثي3!$C$173</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extLst>
          </c:dLbls>
          <c:cat>
            <c:strRef>
              <c:f>ثلاثي3!$D$172:$E$172</c:f>
              <c:strCache>
                <c:ptCount val="2"/>
                <c:pt idx="0">
                  <c:v>أقل من 10</c:v>
                </c:pt>
                <c:pt idx="1">
                  <c:v>&gt;=10</c:v>
                </c:pt>
              </c:strCache>
            </c:strRef>
          </c:cat>
          <c:val>
            <c:numRef>
              <c:f>ثلاثي3!$D$173:$E$173</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ثلاثي3!$H$173</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ثلاثي3!$I$172:$J$172</c:f>
              <c:strCache>
                <c:ptCount val="2"/>
                <c:pt idx="0">
                  <c:v>أقل من 10</c:v>
                </c:pt>
                <c:pt idx="1">
                  <c:v>&gt;=10</c:v>
                </c:pt>
              </c:strCache>
            </c:strRef>
          </c:cat>
          <c:val>
            <c:numRef>
              <c:f>ثلاثي3!$I$173:$J$173</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ثلاثي3!$P$173</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ثلاثي3!$Q$172:$R$172</c:f>
              <c:strCache>
                <c:ptCount val="2"/>
                <c:pt idx="0">
                  <c:v>أقل من 10</c:v>
                </c:pt>
                <c:pt idx="1">
                  <c:v>&gt;=10</c:v>
                </c:pt>
              </c:strCache>
            </c:strRef>
          </c:cat>
          <c:val>
            <c:numRef>
              <c:f>ثلاثي3!$Q$173:$R$173</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ثلاثي3!$C$174</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extLst>
          </c:dLbls>
          <c:cat>
            <c:strRef>
              <c:f>ثلاثي3!$D$172:$E$172</c:f>
              <c:strCache>
                <c:ptCount val="2"/>
                <c:pt idx="0">
                  <c:v>أقل من 10</c:v>
                </c:pt>
                <c:pt idx="1">
                  <c:v>&gt;=10</c:v>
                </c:pt>
              </c:strCache>
            </c:strRef>
          </c:cat>
          <c:val>
            <c:numRef>
              <c:f>ثلاثي3!$D$174:$E$174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ثلاثي3!$H$174</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ثلاثي3!$I$172:$J$172</c:f>
              <c:strCache>
                <c:ptCount val="2"/>
                <c:pt idx="0">
                  <c:v>أقل من 10</c:v>
                </c:pt>
                <c:pt idx="1">
                  <c:v>&gt;=10</c:v>
                </c:pt>
              </c:strCache>
            </c:strRef>
          </c:cat>
          <c:val>
            <c:numRef>
              <c:f>ثلاثي3!$I$174:$J$174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ثلاثي3!$P$174</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ثلاثي3!$Q$172:$R$172</c:f>
              <c:strCache>
                <c:ptCount val="2"/>
                <c:pt idx="0">
                  <c:v>أقل من 10</c:v>
                </c:pt>
                <c:pt idx="1">
                  <c:v>&gt;=10</c:v>
                </c:pt>
              </c:strCache>
            </c:strRef>
          </c:cat>
          <c:val>
            <c:numRef>
              <c:f>ثلاثي3!$Q$174:$R$174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ثلاثي3!$C$175</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ثلاثي3!$D$172:$E$172</c:f>
              <c:strCache>
                <c:ptCount val="2"/>
                <c:pt idx="0">
                  <c:v>أقل من 10</c:v>
                </c:pt>
                <c:pt idx="1">
                  <c:v>&gt;=10</c:v>
                </c:pt>
              </c:strCache>
            </c:strRef>
          </c:cat>
          <c:val>
            <c:numRef>
              <c:f>ثلاثي3!$D$175:$E$175</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ثلاثي3!$H$175</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ثلاثي3!$I$172:$J$172</c:f>
              <c:strCache>
                <c:ptCount val="2"/>
                <c:pt idx="0">
                  <c:v>أقل من 10</c:v>
                </c:pt>
                <c:pt idx="1">
                  <c:v>&gt;=10</c:v>
                </c:pt>
              </c:strCache>
            </c:strRef>
          </c:cat>
          <c:val>
            <c:numRef>
              <c:f>ثلاثي3!$I$175:$J$175</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ثلاثي3!$P$175</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ثلاثي3!$Q$172:$R$172</c:f>
              <c:strCache>
                <c:ptCount val="2"/>
                <c:pt idx="0">
                  <c:v>أقل من 10</c:v>
                </c:pt>
                <c:pt idx="1">
                  <c:v>&gt;=10</c:v>
                </c:pt>
              </c:strCache>
            </c:strRef>
          </c:cat>
          <c:val>
            <c:numRef>
              <c:f>ثلاثي3!$Q$175:$R$175</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extLst>
          </c:dLbls>
          <c:cat>
            <c:strRef>
              <c:f>ثلاثي3!$B$68:$B$69</c:f>
              <c:strCache>
                <c:ptCount val="2"/>
                <c:pt idx="0">
                  <c:v>التلاميذ الذين لهم معدل أقل من 10</c:v>
                </c:pt>
                <c:pt idx="1">
                  <c:v>التلاميذ الذين لهم معدل يساوي أو يفوق 10</c:v>
                </c:pt>
              </c:strCache>
            </c:strRef>
          </c:cat>
          <c:val>
            <c:numRef>
              <c:f>ثلاثي3!$G$68:$G$69</c:f>
              <c:numCache>
                <c:formatCode>General</c:formatCode>
                <c:ptCount val="2"/>
                <c:pt idx="0">
                  <c:v>45</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Pt>
            <c:idx val="3"/>
            <c:spPr>
              <a:solidFill>
                <a:schemeClr val="tx2">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showLeaderLines val="0"/>
              </c:ext>
            </c:extLst>
          </c:dLbls>
          <c:cat>
            <c:strRef>
              <c:f>ثلاثي3!$N$67:$N$70</c:f>
              <c:strCache>
                <c:ptCount val="4"/>
                <c:pt idx="0">
                  <c:v>مجال اللغة العربية</c:v>
                </c:pt>
                <c:pt idx="1">
                  <c:v>مجال العلوم والتكنولوجيا</c:v>
                </c:pt>
                <c:pt idx="2">
                  <c:v>مجال التنشئة</c:v>
                </c:pt>
                <c:pt idx="3">
                  <c:v>مجال اللغات</c:v>
                </c:pt>
              </c:strCache>
            </c:strRef>
          </c:cat>
          <c:val>
            <c:numRef>
              <c:f>ثلاثي3!$S$67:$S$70</c:f>
              <c:numCache>
                <c:formatCode>0.00</c:formatCode>
                <c:ptCount val="4"/>
                <c:pt idx="0">
                  <c:v>0</c:v>
                </c:pt>
                <c:pt idx="1">
                  <c:v>0</c:v>
                </c:pt>
                <c:pt idx="2">
                  <c:v>0</c:v>
                </c:pt>
                <c:pt idx="3">
                  <c:v>0</c:v>
                </c:pt>
              </c:numCache>
            </c:numRef>
          </c:val>
        </c:ser>
        <c:dLbls/>
        <c:axId val="104456576"/>
        <c:axId val="104458112"/>
      </c:barChart>
      <c:catAx>
        <c:axId val="104456576"/>
        <c:scaling>
          <c:orientation val="minMax"/>
        </c:scaling>
        <c:axPos val="b"/>
        <c:numFmt formatCode="General" sourceLinked="1"/>
        <c:tickLblPos val="nextTo"/>
        <c:crossAx val="104458112"/>
        <c:crosses val="autoZero"/>
        <c:auto val="1"/>
        <c:lblAlgn val="ctr"/>
        <c:lblOffset val="100"/>
      </c:catAx>
      <c:valAx>
        <c:axId val="104458112"/>
        <c:scaling>
          <c:orientation val="minMax"/>
          <c:max val="20"/>
        </c:scaling>
        <c:axPos val="l"/>
        <c:majorGridlines/>
        <c:numFmt formatCode="0.00" sourceLinked="1"/>
        <c:tickLblPos val="nextTo"/>
        <c:crossAx val="10445657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لغات</a:t>
            </a:r>
            <a:r>
              <a:rPr lang="ar-TN" sz="1000"/>
              <a:t>: إناث</a:t>
            </a:r>
          </a:p>
        </c:rich>
      </c:tx>
    </c:title>
    <c:plotArea>
      <c:layout/>
      <c:pieChart>
        <c:varyColors val="1"/>
        <c:ser>
          <c:idx val="0"/>
          <c:order val="0"/>
          <c:tx>
            <c:strRef>
              <c:f>ثلاثي3!$P$173</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ثلاثي3!$W$172:$X$172</c:f>
              <c:strCache>
                <c:ptCount val="2"/>
                <c:pt idx="0">
                  <c:v>أقل من 10</c:v>
                </c:pt>
                <c:pt idx="1">
                  <c:v>&gt;=10</c:v>
                </c:pt>
              </c:strCache>
            </c:strRef>
          </c:cat>
          <c:val>
            <c:numRef>
              <c:f>ثلاثي3!$W$173:$X$173</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33" l="0.70000000000000029" r="0.70000000000000029" t="0.75000000000000033" header="0.30000000000000016" footer="0.30000000000000016"/>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لغات: </a:t>
            </a:r>
            <a:r>
              <a:rPr lang="ar-TN" sz="1000"/>
              <a:t>ذكور</a:t>
            </a:r>
          </a:p>
        </c:rich>
      </c:tx>
    </c:title>
    <c:plotArea>
      <c:layout/>
      <c:pieChart>
        <c:varyColors val="1"/>
        <c:ser>
          <c:idx val="0"/>
          <c:order val="0"/>
          <c:tx>
            <c:strRef>
              <c:f>ثلاثي3!$P$174</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ثلاثي3!$W$172:$X$172</c:f>
              <c:strCache>
                <c:ptCount val="2"/>
                <c:pt idx="0">
                  <c:v>أقل من 10</c:v>
                </c:pt>
                <c:pt idx="1">
                  <c:v>&gt;=10</c:v>
                </c:pt>
              </c:strCache>
            </c:strRef>
          </c:cat>
          <c:val>
            <c:numRef>
              <c:f>ثلاثي3!$W$174:$X$174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b="1" i="0" u="none" strike="noStrike" baseline="0">
                <a:solidFill>
                  <a:sysClr val="windowText" lastClr="000000"/>
                </a:solidFill>
              </a:rPr>
              <a:t>لغات</a:t>
            </a:r>
            <a:r>
              <a:rPr lang="ar-TN" sz="1000">
                <a:solidFill>
                  <a:sysClr val="windowText" lastClr="000000"/>
                </a:solidFill>
              </a:rPr>
              <a:t>: مجموع</a:t>
            </a:r>
          </a:p>
        </c:rich>
      </c:tx>
    </c:title>
    <c:plotArea>
      <c:layout/>
      <c:pieChart>
        <c:varyColors val="1"/>
        <c:ser>
          <c:idx val="0"/>
          <c:order val="0"/>
          <c:tx>
            <c:strRef>
              <c:f>ثلاثي3!$P$175</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ثلاثي3!$W$172:$X$172</c:f>
              <c:strCache>
                <c:ptCount val="2"/>
                <c:pt idx="0">
                  <c:v>أقل من 10</c:v>
                </c:pt>
                <c:pt idx="1">
                  <c:v>&gt;=10</c:v>
                </c:pt>
              </c:strCache>
            </c:strRef>
          </c:cat>
          <c:val>
            <c:numRef>
              <c:f>ثلاثي3!$W$175:$X$175</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tx2">
        <a:lumMod val="20000"/>
        <a:lumOff val="80000"/>
      </a:schemeClr>
    </a:solidFill>
  </c:spPr>
  <c:printSettings>
    <c:headerFooter/>
    <c:pageMargins b="0.75000000000000033" l="0.70000000000000029" r="0.70000000000000029" t="0.75000000000000033" header="0.30000000000000016" footer="0.30000000000000016"/>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fr-FR"/>
  <c:chart>
    <c:title/>
    <c:plotArea>
      <c:layout/>
      <c:pieChart>
        <c:varyColors val="1"/>
        <c:ser>
          <c:idx val="0"/>
          <c:order val="0"/>
          <c:tx>
            <c:strRef>
              <c:f>ثلاثي3!$AS$7</c:f>
              <c:strCache>
                <c:ptCount val="1"/>
                <c:pt idx="0">
                  <c:v>إناث</c:v>
                </c:pt>
              </c:strCache>
            </c:strRef>
          </c:tx>
          <c:dPt>
            <c:idx val="0"/>
          </c:dPt>
          <c:dPt>
            <c:idx val="1"/>
          </c:dPt>
          <c:dLbls>
            <c:spPr>
              <a:noFill/>
              <a:ln w="25400">
                <a:noFill/>
              </a:ln>
            </c:spPr>
            <c:showPercent val="1"/>
            <c:showLeaderLines val="1"/>
            <c:extLst>
              <c:ext xmlns:c15="http://schemas.microsoft.com/office/drawing/2012/chart" uri="{CE6537A1-D6FC-4f65-9D91-7224C49458BB}"/>
            </c:extLst>
          </c:dLbls>
          <c:cat>
            <c:strRef>
              <c:f>ثلاثي3!$AT$6:$AU$6</c:f>
              <c:strCache>
                <c:ptCount val="2"/>
                <c:pt idx="0">
                  <c:v>أقل من 10</c:v>
                </c:pt>
                <c:pt idx="1">
                  <c:v>&gt;=10</c:v>
                </c:pt>
              </c:strCache>
            </c:strRef>
          </c:cat>
          <c:val>
            <c:numRef>
              <c:f>ثلاثي3!$AT$7:$AU$7</c:f>
              <c:numCache>
                <c:formatCode>General</c:formatCode>
                <c:ptCount val="2"/>
                <c:pt idx="0">
                  <c:v>0</c:v>
                </c:pt>
                <c:pt idx="1">
                  <c:v>0</c:v>
                </c:pt>
              </c:numCache>
            </c:numRef>
          </c:val>
        </c:ser>
        <c:dLbls/>
        <c:firstSliceAng val="0"/>
      </c:pieChart>
      <c:spPr>
        <a:noFill/>
        <a:ln w="25400">
          <a:noFill/>
        </a:ln>
      </c:spPr>
    </c:plotArea>
    <c:legend>
      <c:legendPos val="r"/>
      <c:txPr>
        <a:bodyPr/>
        <a:lstStyle/>
        <a:p>
          <a:pPr rtl="0">
            <a:defRPr/>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fr-FR"/>
  <c:chart>
    <c:title>
      <c:layout/>
    </c:title>
    <c:plotArea>
      <c:layout/>
      <c:pieChart>
        <c:varyColors val="1"/>
        <c:ser>
          <c:idx val="0"/>
          <c:order val="0"/>
          <c:tx>
            <c:strRef>
              <c:f>ثلاثي3!$AS$8</c:f>
              <c:strCache>
                <c:ptCount val="1"/>
                <c:pt idx="0">
                  <c:v>ذكور</c:v>
                </c:pt>
              </c:strCache>
            </c:strRef>
          </c:tx>
          <c:dPt>
            <c:idx val="0"/>
          </c:dPt>
          <c:dPt>
            <c:idx val="1"/>
          </c:dPt>
          <c:dLbls>
            <c:spPr>
              <a:noFill/>
              <a:ln w="25400">
                <a:noFill/>
              </a:ln>
            </c:spPr>
            <c:showPercent val="1"/>
            <c:showLeaderLines val="1"/>
            <c:extLst>
              <c:ext xmlns:c15="http://schemas.microsoft.com/office/drawing/2012/chart" uri="{CE6537A1-D6FC-4f65-9D91-7224C49458BB}"/>
            </c:extLst>
          </c:dLbls>
          <c:cat>
            <c:strRef>
              <c:f>ثلاثي3!$AT$6:$AU$6</c:f>
              <c:strCache>
                <c:ptCount val="2"/>
                <c:pt idx="0">
                  <c:v>أقل من 10</c:v>
                </c:pt>
                <c:pt idx="1">
                  <c:v>&gt;=10</c:v>
                </c:pt>
              </c:strCache>
            </c:strRef>
          </c:cat>
          <c:val>
            <c:numRef>
              <c:f>ثلاثي3!$AT$8:$AU$8</c:f>
              <c:numCache>
                <c:formatCode>General</c:formatCode>
                <c:ptCount val="2"/>
                <c:pt idx="0">
                  <c:v>0</c:v>
                </c:pt>
                <c:pt idx="1">
                  <c:v>0</c:v>
                </c:pt>
              </c:numCache>
            </c:numRef>
          </c:val>
        </c:ser>
        <c:dLbls/>
        <c:firstSliceAng val="0"/>
      </c:pieChart>
      <c:spPr>
        <a:noFill/>
        <a:ln w="25400">
          <a:noFill/>
        </a:ln>
      </c:spPr>
    </c:plotArea>
    <c:legend>
      <c:legendPos val="r"/>
      <c:layout>
        <c:manualLayout>
          <c:xMode val="edge"/>
          <c:yMode val="edge"/>
          <c:x val="0.67266668458251599"/>
          <c:y val="0.52886653057256727"/>
          <c:w val="0.29386041761844628"/>
          <c:h val="0.27713278895693594"/>
        </c:manualLayout>
      </c:layout>
      <c:txPr>
        <a:bodyPr/>
        <a:lstStyle/>
        <a:p>
          <a:pPr rtl="0">
            <a:defRPr/>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fr-FR"/>
  <c:chart>
    <c:title>
      <c:layout/>
    </c:title>
    <c:plotArea>
      <c:layout/>
      <c:pieChart>
        <c:varyColors val="1"/>
        <c:ser>
          <c:idx val="0"/>
          <c:order val="0"/>
          <c:tx>
            <c:strRef>
              <c:f>ثلاثي3!$AV$6</c:f>
              <c:strCache>
                <c:ptCount val="1"/>
                <c:pt idx="0">
                  <c:v>مجموع</c:v>
                </c:pt>
              </c:strCache>
            </c:strRef>
          </c:tx>
          <c:dPt>
            <c:idx val="0"/>
          </c:dPt>
          <c:dPt>
            <c:idx val="1"/>
            <c:explosion val="9"/>
          </c:dPt>
          <c:dLbls>
            <c:spPr>
              <a:noFill/>
              <a:ln w="25400">
                <a:noFill/>
              </a:ln>
            </c:spPr>
            <c:showPercent val="1"/>
            <c:showLeaderLines val="1"/>
            <c:extLst>
              <c:ext xmlns:c15="http://schemas.microsoft.com/office/drawing/2012/chart" uri="{CE6537A1-D6FC-4f65-9D91-7224C49458BB}"/>
            </c:extLst>
          </c:dLbls>
          <c:cat>
            <c:strRef>
              <c:f>ثلاثي3!$AS$7:$AS$8</c:f>
              <c:strCache>
                <c:ptCount val="2"/>
                <c:pt idx="0">
                  <c:v>إناث</c:v>
                </c:pt>
                <c:pt idx="1">
                  <c:v>ذكور</c:v>
                </c:pt>
              </c:strCache>
            </c:strRef>
          </c:cat>
          <c:val>
            <c:numRef>
              <c:f>ثلاثي3!$AV$7:$AV$8</c:f>
              <c:numCache>
                <c:formatCode>General</c:formatCode>
                <c:ptCount val="2"/>
                <c:pt idx="0">
                  <c:v>0</c:v>
                </c:pt>
                <c:pt idx="1">
                  <c:v>0</c:v>
                </c:pt>
              </c:numCache>
            </c:numRef>
          </c:val>
        </c:ser>
        <c:dLbls/>
        <c:firstSliceAng val="0"/>
      </c:pieChart>
      <c:spPr>
        <a:noFill/>
        <a:ln w="25400">
          <a:noFill/>
        </a:ln>
      </c:spPr>
    </c:plotArea>
    <c:legend>
      <c:legendPos val="r"/>
      <c:layout/>
      <c:txPr>
        <a:bodyPr/>
        <a:lstStyle/>
        <a:p>
          <a:pPr rtl="0">
            <a:defRPr/>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العربية</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دفتر3!$M$9:$O$9</c:f>
              <c:strCache>
                <c:ptCount val="3"/>
                <c:pt idx="0">
                  <c:v>ثلاثي 1</c:v>
                </c:pt>
                <c:pt idx="1">
                  <c:v>ثلاثي 2</c:v>
                </c:pt>
                <c:pt idx="2">
                  <c:v>ثلاثي 3</c:v>
                </c:pt>
              </c:strCache>
            </c:strRef>
          </c:cat>
          <c:val>
            <c:numRef>
              <c:f>دفتر3!$M$14:$O$14</c:f>
              <c:numCache>
                <c:formatCode>0.00</c:formatCode>
                <c:ptCount val="3"/>
                <c:pt idx="0">
                  <c:v>0</c:v>
                </c:pt>
                <c:pt idx="1">
                  <c:v>0</c:v>
                </c:pt>
                <c:pt idx="2">
                  <c:v>0</c:v>
                </c:pt>
              </c:numCache>
            </c:numRef>
          </c:val>
        </c:ser>
        <c:dLbls/>
        <c:axId val="105060224"/>
        <c:axId val="105061760"/>
      </c:barChart>
      <c:catAx>
        <c:axId val="105060224"/>
        <c:scaling>
          <c:orientation val="minMax"/>
        </c:scaling>
        <c:axPos val="b"/>
        <c:numFmt formatCode="General" sourceLinked="1"/>
        <c:tickLblPos val="nextTo"/>
        <c:txPr>
          <a:bodyPr/>
          <a:lstStyle/>
          <a:p>
            <a:pPr>
              <a:defRPr sz="800" b="1"/>
            </a:pPr>
            <a:endParaRPr lang="fr-FR"/>
          </a:p>
        </c:txPr>
        <c:crossAx val="105061760"/>
        <c:crosses val="autoZero"/>
        <c:auto val="1"/>
        <c:lblAlgn val="ctr"/>
        <c:lblOffset val="100"/>
      </c:catAx>
      <c:valAx>
        <c:axId val="105061760"/>
        <c:scaling>
          <c:orientation val="minMax"/>
          <c:max val="20"/>
          <c:min val="0"/>
        </c:scaling>
        <c:axPos val="l"/>
        <c:majorGridlines/>
        <c:numFmt formatCode="0.00" sourceLinked="1"/>
        <c:tickLblPos val="nextTo"/>
        <c:crossAx val="105060224"/>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العلوم</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دفتر3!$M$16:$O$16</c:f>
              <c:strCache>
                <c:ptCount val="3"/>
                <c:pt idx="0">
                  <c:v>ثلاثي 1</c:v>
                </c:pt>
                <c:pt idx="1">
                  <c:v>ثلاثي 2</c:v>
                </c:pt>
                <c:pt idx="2">
                  <c:v>ثلاثي 3</c:v>
                </c:pt>
              </c:strCache>
            </c:strRef>
          </c:cat>
          <c:val>
            <c:numRef>
              <c:f>دفتر3!$M$20:$O$20</c:f>
              <c:numCache>
                <c:formatCode>0.00</c:formatCode>
                <c:ptCount val="3"/>
                <c:pt idx="0">
                  <c:v>0</c:v>
                </c:pt>
                <c:pt idx="1">
                  <c:v>0</c:v>
                </c:pt>
                <c:pt idx="2">
                  <c:v>0</c:v>
                </c:pt>
              </c:numCache>
            </c:numRef>
          </c:val>
        </c:ser>
        <c:dLbls/>
        <c:axId val="105098240"/>
        <c:axId val="105104128"/>
      </c:barChart>
      <c:catAx>
        <c:axId val="105098240"/>
        <c:scaling>
          <c:orientation val="minMax"/>
        </c:scaling>
        <c:axPos val="b"/>
        <c:numFmt formatCode="General" sourceLinked="1"/>
        <c:tickLblPos val="nextTo"/>
        <c:txPr>
          <a:bodyPr/>
          <a:lstStyle/>
          <a:p>
            <a:pPr>
              <a:defRPr sz="800" b="1"/>
            </a:pPr>
            <a:endParaRPr lang="fr-FR"/>
          </a:p>
        </c:txPr>
        <c:crossAx val="105104128"/>
        <c:crosses val="autoZero"/>
        <c:auto val="1"/>
        <c:lblAlgn val="ctr"/>
        <c:lblOffset val="100"/>
      </c:catAx>
      <c:valAx>
        <c:axId val="105104128"/>
        <c:scaling>
          <c:orientation val="minMax"/>
          <c:max val="20"/>
          <c:min val="0"/>
        </c:scaling>
        <c:axPos val="l"/>
        <c:majorGridlines/>
        <c:numFmt formatCode="0.00" sourceLinked="1"/>
        <c:tickLblPos val="nextTo"/>
        <c:crossAx val="105098240"/>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التنشئة</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دفتر3!$M$22:$O$22</c:f>
              <c:strCache>
                <c:ptCount val="3"/>
                <c:pt idx="0">
                  <c:v>ثلاثي 1</c:v>
                </c:pt>
                <c:pt idx="1">
                  <c:v>ثلاثي 2</c:v>
                </c:pt>
                <c:pt idx="2">
                  <c:v>ثلاثي 3</c:v>
                </c:pt>
              </c:strCache>
            </c:strRef>
          </c:cat>
          <c:val>
            <c:numRef>
              <c:f>دفتر3!$M$30:$O$30</c:f>
              <c:numCache>
                <c:formatCode>0.00</c:formatCode>
                <c:ptCount val="3"/>
                <c:pt idx="0">
                  <c:v>0</c:v>
                </c:pt>
                <c:pt idx="1">
                  <c:v>0</c:v>
                </c:pt>
                <c:pt idx="2">
                  <c:v>0</c:v>
                </c:pt>
              </c:numCache>
            </c:numRef>
          </c:val>
        </c:ser>
        <c:dLbls/>
        <c:axId val="105140608"/>
        <c:axId val="105142144"/>
      </c:barChart>
      <c:catAx>
        <c:axId val="105140608"/>
        <c:scaling>
          <c:orientation val="minMax"/>
        </c:scaling>
        <c:axPos val="b"/>
        <c:numFmt formatCode="General" sourceLinked="1"/>
        <c:tickLblPos val="nextTo"/>
        <c:txPr>
          <a:bodyPr/>
          <a:lstStyle/>
          <a:p>
            <a:pPr>
              <a:defRPr sz="800" b="1"/>
            </a:pPr>
            <a:endParaRPr lang="fr-FR"/>
          </a:p>
        </c:txPr>
        <c:crossAx val="105142144"/>
        <c:crosses val="autoZero"/>
        <c:auto val="1"/>
        <c:lblAlgn val="ctr"/>
        <c:lblOffset val="100"/>
      </c:catAx>
      <c:valAx>
        <c:axId val="105142144"/>
        <c:scaling>
          <c:orientation val="minMax"/>
          <c:max val="20"/>
          <c:min val="0"/>
        </c:scaling>
        <c:axPos val="l"/>
        <c:majorGridlines/>
        <c:numFmt formatCode="0.00" sourceLinked="1"/>
        <c:tickLblPos val="nextTo"/>
        <c:crossAx val="105140608"/>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الفرنسية</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دفتر3!$M$32:$O$32</c:f>
              <c:strCache>
                <c:ptCount val="3"/>
                <c:pt idx="0">
                  <c:v>ثلاثي 1</c:v>
                </c:pt>
                <c:pt idx="1">
                  <c:v>ثلاثي 2</c:v>
                </c:pt>
                <c:pt idx="2">
                  <c:v>ثلاثي 3</c:v>
                </c:pt>
              </c:strCache>
            </c:strRef>
          </c:cat>
          <c:val>
            <c:numRef>
              <c:f>دفتر3!$M$37:$O$37</c:f>
              <c:numCache>
                <c:formatCode>0.00</c:formatCode>
                <c:ptCount val="3"/>
                <c:pt idx="0">
                  <c:v>0</c:v>
                </c:pt>
                <c:pt idx="1">
                  <c:v>0</c:v>
                </c:pt>
                <c:pt idx="2">
                  <c:v>0</c:v>
                </c:pt>
              </c:numCache>
            </c:numRef>
          </c:val>
        </c:ser>
        <c:dLbls/>
        <c:axId val="105162240"/>
        <c:axId val="105163776"/>
      </c:barChart>
      <c:catAx>
        <c:axId val="105162240"/>
        <c:scaling>
          <c:orientation val="minMax"/>
        </c:scaling>
        <c:axPos val="b"/>
        <c:numFmt formatCode="General" sourceLinked="1"/>
        <c:tickLblPos val="nextTo"/>
        <c:txPr>
          <a:bodyPr/>
          <a:lstStyle/>
          <a:p>
            <a:pPr>
              <a:defRPr sz="800" b="1"/>
            </a:pPr>
            <a:endParaRPr lang="fr-FR"/>
          </a:p>
        </c:txPr>
        <c:crossAx val="105163776"/>
        <c:crosses val="autoZero"/>
        <c:auto val="1"/>
        <c:lblAlgn val="ctr"/>
        <c:lblOffset val="100"/>
      </c:catAx>
      <c:valAx>
        <c:axId val="105163776"/>
        <c:scaling>
          <c:orientation val="minMax"/>
          <c:max val="20"/>
          <c:min val="0"/>
        </c:scaling>
        <c:axPos val="l"/>
        <c:majorGridlines/>
        <c:numFmt formatCode="0.00" sourceLinked="1"/>
        <c:tickLblPos val="nextTo"/>
        <c:crossAx val="105162240"/>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c:lang val="fr-FR"/>
  <c:style val="4"/>
  <c:chart>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دفتر3!$L$39:$L$41</c:f>
              <c:strCache>
                <c:ptCount val="3"/>
                <c:pt idx="0">
                  <c:v>معدل الثلاثي الأول</c:v>
                </c:pt>
                <c:pt idx="1">
                  <c:v>معدل الثلاثي الثاني</c:v>
                </c:pt>
                <c:pt idx="2">
                  <c:v>معدل الثلاثي الثالث</c:v>
                </c:pt>
              </c:strCache>
            </c:strRef>
          </c:cat>
          <c:val>
            <c:numRef>
              <c:f>دفتر3!$M$39:$M$41</c:f>
              <c:numCache>
                <c:formatCode>0.00</c:formatCode>
                <c:ptCount val="3"/>
                <c:pt idx="0">
                  <c:v>0</c:v>
                </c:pt>
                <c:pt idx="1">
                  <c:v>0</c:v>
                </c:pt>
                <c:pt idx="2">
                  <c:v>0</c:v>
                </c:pt>
              </c:numCache>
            </c:numRef>
          </c:val>
        </c:ser>
        <c:dLbls/>
        <c:axId val="105413248"/>
        <c:axId val="105419136"/>
      </c:barChart>
      <c:catAx>
        <c:axId val="105413248"/>
        <c:scaling>
          <c:orientation val="minMax"/>
        </c:scaling>
        <c:axPos val="b"/>
        <c:numFmt formatCode="General" sourceLinked="1"/>
        <c:tickLblPos val="nextTo"/>
        <c:crossAx val="105419136"/>
        <c:crosses val="autoZero"/>
        <c:auto val="1"/>
        <c:lblAlgn val="ctr"/>
        <c:lblOffset val="100"/>
      </c:catAx>
      <c:valAx>
        <c:axId val="105419136"/>
        <c:scaling>
          <c:orientation val="minMax"/>
          <c:max val="20"/>
          <c:min val="0"/>
        </c:scaling>
        <c:axPos val="l"/>
        <c:majorGridlines/>
        <c:numFmt formatCode="0.00" sourceLinked="1"/>
        <c:tickLblPos val="nextTo"/>
        <c:crossAx val="105413248"/>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fr-FR"/>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ar-TN" b="1"/>
              <a:t>تطور معدل القسم في المجالات</a:t>
            </a:r>
            <a:endParaRPr lang="fr-FR" b="1"/>
          </a:p>
        </c:rich>
      </c:tx>
      <c:spPr>
        <a:noFill/>
        <a:ln>
          <a:noFill/>
        </a:ln>
        <a:effectLst/>
      </c:spPr>
    </c:title>
    <c:plotArea>
      <c:layout/>
      <c:barChart>
        <c:barDir val="col"/>
        <c:grouping val="clustered"/>
        <c:ser>
          <c:idx val="0"/>
          <c:order val="0"/>
          <c:tx>
            <c:strRef>
              <c:f>'متابعة القسم'!$C$9</c:f>
              <c:strCache>
                <c:ptCount val="1"/>
                <c:pt idx="0">
                  <c:v>ثلاثي 1</c:v>
                </c:pt>
              </c:strCache>
            </c:strRef>
          </c:tx>
          <c:spPr>
            <a:solidFill>
              <a:schemeClr val="accent1"/>
            </a:solidFill>
            <a:ln>
              <a:noFill/>
            </a:ln>
            <a:effectLst/>
          </c:spPr>
          <c:cat>
            <c:strRef>
              <c:f>'متابعة القسم'!$B$10:$B$14</c:f>
              <c:strCache>
                <c:ptCount val="5"/>
                <c:pt idx="0">
                  <c:v>معدل الثلاثي</c:v>
                </c:pt>
                <c:pt idx="1">
                  <c:v>مجال اللغة العربية</c:v>
                </c:pt>
                <c:pt idx="2">
                  <c:v>مجال العلوم والتكنولوجيا</c:v>
                </c:pt>
                <c:pt idx="3">
                  <c:v>مجال التنشئة</c:v>
                </c:pt>
                <c:pt idx="4">
                  <c:v>مجال اللغات</c:v>
                </c:pt>
              </c:strCache>
            </c:strRef>
          </c:cat>
          <c:val>
            <c:numRef>
              <c:f>'متابعة القسم'!$C$10:$C$14</c:f>
              <c:numCache>
                <c:formatCode>0.00</c:formatCode>
                <c:ptCount val="5"/>
                <c:pt idx="0">
                  <c:v>0</c:v>
                </c:pt>
                <c:pt idx="1">
                  <c:v>0</c:v>
                </c:pt>
                <c:pt idx="2">
                  <c:v>0</c:v>
                </c:pt>
                <c:pt idx="3">
                  <c:v>0</c:v>
                </c:pt>
                <c:pt idx="4">
                  <c:v>0</c:v>
                </c:pt>
              </c:numCache>
            </c:numRef>
          </c:val>
        </c:ser>
        <c:ser>
          <c:idx val="1"/>
          <c:order val="1"/>
          <c:tx>
            <c:strRef>
              <c:f>'متابعة القسم'!$D$9</c:f>
              <c:strCache>
                <c:ptCount val="1"/>
                <c:pt idx="0">
                  <c:v>ثلاثي 2</c:v>
                </c:pt>
              </c:strCache>
            </c:strRef>
          </c:tx>
          <c:spPr>
            <a:solidFill>
              <a:schemeClr val="accent2"/>
            </a:solidFill>
            <a:ln>
              <a:noFill/>
            </a:ln>
            <a:effectLst/>
          </c:spPr>
          <c:cat>
            <c:strRef>
              <c:f>'متابعة القسم'!$B$10:$B$14</c:f>
              <c:strCache>
                <c:ptCount val="5"/>
                <c:pt idx="0">
                  <c:v>معدل الثلاثي</c:v>
                </c:pt>
                <c:pt idx="1">
                  <c:v>مجال اللغة العربية</c:v>
                </c:pt>
                <c:pt idx="2">
                  <c:v>مجال العلوم والتكنولوجيا</c:v>
                </c:pt>
                <c:pt idx="3">
                  <c:v>مجال التنشئة</c:v>
                </c:pt>
                <c:pt idx="4">
                  <c:v>مجال اللغات</c:v>
                </c:pt>
              </c:strCache>
            </c:strRef>
          </c:cat>
          <c:val>
            <c:numRef>
              <c:f>'متابعة القسم'!$D$10:$D$14</c:f>
              <c:numCache>
                <c:formatCode>0.00</c:formatCode>
                <c:ptCount val="5"/>
                <c:pt idx="0">
                  <c:v>0</c:v>
                </c:pt>
                <c:pt idx="1">
                  <c:v>0</c:v>
                </c:pt>
                <c:pt idx="2">
                  <c:v>0</c:v>
                </c:pt>
                <c:pt idx="3">
                  <c:v>0</c:v>
                </c:pt>
                <c:pt idx="4">
                  <c:v>0</c:v>
                </c:pt>
              </c:numCache>
            </c:numRef>
          </c:val>
        </c:ser>
        <c:ser>
          <c:idx val="2"/>
          <c:order val="2"/>
          <c:tx>
            <c:strRef>
              <c:f>'متابعة القسم'!$E$9</c:f>
              <c:strCache>
                <c:ptCount val="1"/>
                <c:pt idx="0">
                  <c:v>ثلاثي 3</c:v>
                </c:pt>
              </c:strCache>
            </c:strRef>
          </c:tx>
          <c:spPr>
            <a:solidFill>
              <a:schemeClr val="accent3"/>
            </a:solidFill>
            <a:ln>
              <a:noFill/>
            </a:ln>
            <a:effectLst/>
          </c:spPr>
          <c:cat>
            <c:strRef>
              <c:f>'متابعة القسم'!$B$10:$B$14</c:f>
              <c:strCache>
                <c:ptCount val="5"/>
                <c:pt idx="0">
                  <c:v>معدل الثلاثي</c:v>
                </c:pt>
                <c:pt idx="1">
                  <c:v>مجال اللغة العربية</c:v>
                </c:pt>
                <c:pt idx="2">
                  <c:v>مجال العلوم والتكنولوجيا</c:v>
                </c:pt>
                <c:pt idx="3">
                  <c:v>مجال التنشئة</c:v>
                </c:pt>
                <c:pt idx="4">
                  <c:v>مجال اللغات</c:v>
                </c:pt>
              </c:strCache>
            </c:strRef>
          </c:cat>
          <c:val>
            <c:numRef>
              <c:f>'متابعة القسم'!$E$10:$E$14</c:f>
              <c:numCache>
                <c:formatCode>0.00</c:formatCode>
                <c:ptCount val="5"/>
                <c:pt idx="0">
                  <c:v>0</c:v>
                </c:pt>
                <c:pt idx="1">
                  <c:v>0</c:v>
                </c:pt>
                <c:pt idx="2">
                  <c:v>0</c:v>
                </c:pt>
                <c:pt idx="3">
                  <c:v>0</c:v>
                </c:pt>
                <c:pt idx="4">
                  <c:v>0</c:v>
                </c:pt>
              </c:numCache>
            </c:numRef>
          </c:val>
        </c:ser>
        <c:dLbls/>
        <c:gapWidth val="219"/>
        <c:overlap val="-27"/>
        <c:axId val="105772544"/>
        <c:axId val="105774080"/>
      </c:barChart>
      <c:catAx>
        <c:axId val="10577254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774080"/>
        <c:crosses val="autoZero"/>
        <c:auto val="1"/>
        <c:lblAlgn val="ctr"/>
        <c:lblOffset val="100"/>
      </c:catAx>
      <c:valAx>
        <c:axId val="105774080"/>
        <c:scaling>
          <c:orientation val="minMax"/>
        </c:scaling>
        <c:axPos val="l"/>
        <c:majorGridlines>
          <c:spPr>
            <a:ln w="9525" cap="flat" cmpd="sng" algn="ctr">
              <a:solidFill>
                <a:schemeClr val="tx1">
                  <a:lumMod val="15000"/>
                  <a:lumOff val="85000"/>
                </a:schemeClr>
              </a:solidFill>
              <a:round/>
            </a:ln>
            <a:effectLst/>
          </c:spPr>
        </c:majorGridlines>
        <c:numFmt formatCode="0.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772544"/>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fr-FR"/>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ar-TN"/>
              <a:t>نسبة</a:t>
            </a:r>
            <a:r>
              <a:rPr lang="ar-TN" baseline="0"/>
              <a:t> النجاح</a:t>
            </a:r>
            <a:endParaRPr lang="ar-TN"/>
          </a:p>
        </c:rich>
      </c:tx>
      <c:spPr>
        <a:noFill/>
        <a:ln>
          <a:noFill/>
        </a:ln>
        <a:effectLst/>
      </c:spPr>
    </c:title>
    <c:plotArea>
      <c:layout/>
      <c:pieChart>
        <c:varyColors val="1"/>
        <c:ser>
          <c:idx val="0"/>
          <c:order val="0"/>
          <c:tx>
            <c:strRef>
              <c:f>'متابعة القسم'!$D$34</c:f>
              <c:strCache>
                <c:ptCount val="1"/>
                <c:pt idx="0">
                  <c:v>&gt;=10</c:v>
                </c:pt>
              </c:strCache>
            </c:strRef>
          </c:tx>
          <c:dPt>
            <c:idx val="0"/>
            <c:spPr>
              <a:solidFill>
                <a:schemeClr val="accent1"/>
              </a:solidFill>
              <a:ln w="19050">
                <a:solidFill>
                  <a:schemeClr val="lt1"/>
                </a:solidFill>
              </a:ln>
              <a:effectLst/>
            </c:spPr>
          </c:dPt>
          <c:dPt>
            <c:idx val="1"/>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Percent val="1"/>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'متابعة القسم'!$B$35:$B$36</c:f>
              <c:strCache>
                <c:ptCount val="2"/>
                <c:pt idx="0">
                  <c:v>إناث</c:v>
                </c:pt>
                <c:pt idx="1">
                  <c:v>ذكور</c:v>
                </c:pt>
              </c:strCache>
            </c:strRef>
          </c:cat>
          <c:val>
            <c:numRef>
              <c:f>'متابعة القسم'!$D$35:$D$36</c:f>
              <c:numCache>
                <c:formatCode>General</c:formatCode>
                <c:ptCount val="2"/>
                <c:pt idx="0">
                  <c:v>0</c:v>
                </c:pt>
                <c:pt idx="1">
                  <c:v>0</c:v>
                </c:pt>
              </c:numCache>
            </c:numRef>
          </c:val>
        </c:ser>
        <c:dLbls/>
        <c:firstSliceAng val="0"/>
      </c:pieChart>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15" fmlaLink="$H$7" max="45" min="1" page="10"/>
</file>

<file path=xl/ctrlProps/ctrlProp2.xml><?xml version="1.0" encoding="utf-8"?>
<formControlPr xmlns="http://schemas.microsoft.com/office/spreadsheetml/2009/9/main" objectType="Spin" dx="15" fmlaLink="$L$7" max="45" min="1" page="10"/>
</file>

<file path=xl/ctrlProps/ctrlProp3.xml><?xml version="1.0" encoding="utf-8"?>
<formControlPr xmlns="http://schemas.microsoft.com/office/spreadsheetml/2009/9/main" objectType="Spin" dx="15" fmlaLink="$H$7" max="45" min="1" page="10"/>
</file>

<file path=xl/ctrlProps/ctrlProp4.xml><?xml version="1.0" encoding="utf-8"?>
<formControlPr xmlns="http://schemas.microsoft.com/office/spreadsheetml/2009/9/main" objectType="Spin" dx="15" fmlaLink="$L$7" max="40" min="1" page="10"/>
</file>

<file path=xl/ctrlProps/ctrlProp5.xml><?xml version="1.0" encoding="utf-8"?>
<formControlPr xmlns="http://schemas.microsoft.com/office/spreadsheetml/2009/9/main" objectType="Spin" dx="15" fmlaLink="$H$7" max="45" min="1" page="10"/>
</file>

<file path=xl/ctrlProps/ctrlProp6.xml><?xml version="1.0" encoding="utf-8"?>
<formControlPr xmlns="http://schemas.microsoft.com/office/spreadsheetml/2009/9/main" objectType="Spin" dx="15" fmlaLink="$L$7" max="45" min="1" page="1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6.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18" Type="http://schemas.openxmlformats.org/officeDocument/2006/relationships/chart" Target="../charts/chart53.xml"/><Relationship Id="rId3" Type="http://schemas.openxmlformats.org/officeDocument/2006/relationships/chart" Target="../charts/chart38.xml"/><Relationship Id="rId7" Type="http://schemas.openxmlformats.org/officeDocument/2006/relationships/chart" Target="../charts/chart42.xml"/><Relationship Id="rId12" Type="http://schemas.openxmlformats.org/officeDocument/2006/relationships/chart" Target="../charts/chart47.xml"/><Relationship Id="rId17" Type="http://schemas.openxmlformats.org/officeDocument/2006/relationships/chart" Target="../charts/chart52.xml"/><Relationship Id="rId2" Type="http://schemas.openxmlformats.org/officeDocument/2006/relationships/chart" Target="../charts/chart37.xml"/><Relationship Id="rId16" Type="http://schemas.openxmlformats.org/officeDocument/2006/relationships/chart" Target="../charts/chart51.xml"/><Relationship Id="rId20" Type="http://schemas.openxmlformats.org/officeDocument/2006/relationships/chart" Target="../charts/chart55.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5" Type="http://schemas.openxmlformats.org/officeDocument/2006/relationships/chart" Target="../charts/chart50.xml"/><Relationship Id="rId10" Type="http://schemas.openxmlformats.org/officeDocument/2006/relationships/chart" Target="../charts/chart45.xml"/><Relationship Id="rId19" Type="http://schemas.openxmlformats.org/officeDocument/2006/relationships/chart" Target="../charts/chart54.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chart" Target="../charts/chart4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5" Type="http://schemas.openxmlformats.org/officeDocument/2006/relationships/chart" Target="../charts/chart60.xml"/><Relationship Id="rId4" Type="http://schemas.openxmlformats.org/officeDocument/2006/relationships/chart" Target="../charts/chart59.xml"/></Relationships>
</file>

<file path=xl/drawings/_rels/drawing9.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drawing1.xml><?xml version="1.0" encoding="utf-8"?>
<xdr:wsDr xmlns:xdr="http://schemas.openxmlformats.org/drawingml/2006/spreadsheetDrawing" xmlns:a="http://schemas.openxmlformats.org/drawingml/2006/main">
  <xdr:twoCellAnchor editAs="oneCell">
    <xdr:from>
      <xdr:col>7</xdr:col>
      <xdr:colOff>299896</xdr:colOff>
      <xdr:row>56</xdr:row>
      <xdr:rowOff>67235</xdr:rowOff>
    </xdr:from>
    <xdr:to>
      <xdr:col>9</xdr:col>
      <xdr:colOff>361386</xdr:colOff>
      <xdr:row>61</xdr:row>
      <xdr:rowOff>72277</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982091866" y="10144685"/>
          <a:ext cx="1370338" cy="95754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257175</xdr:colOff>
      <xdr:row>11</xdr:row>
      <xdr:rowOff>85726</xdr:rowOff>
    </xdr:from>
    <xdr:to>
      <xdr:col>10</xdr:col>
      <xdr:colOff>638175</xdr:colOff>
      <xdr:row>25</xdr:row>
      <xdr:rowOff>104776</xdr:rowOff>
    </xdr:to>
    <xdr:graphicFrame macro="">
      <xdr:nvGraphicFramePr>
        <xdr:cNvPr id="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17691</xdr:colOff>
      <xdr:row>147</xdr:row>
      <xdr:rowOff>0</xdr:rowOff>
    </xdr:from>
    <xdr:to>
      <xdr:col>23</xdr:col>
      <xdr:colOff>395970</xdr:colOff>
      <xdr:row>164</xdr:row>
      <xdr:rowOff>151039</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349703</xdr:colOff>
      <xdr:row>129</xdr:row>
      <xdr:rowOff>12247</xdr:rowOff>
    </xdr:from>
    <xdr:to>
      <xdr:col>24</xdr:col>
      <xdr:colOff>13606</xdr:colOff>
      <xdr:row>146</xdr:row>
      <xdr:rowOff>0</xdr:rowOff>
    </xdr:to>
    <xdr:graphicFrame macro="">
      <xdr:nvGraphicFramePr>
        <xdr:cNvPr id="3"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136</xdr:row>
      <xdr:rowOff>66675</xdr:rowOff>
    </xdr:from>
    <xdr:to>
      <xdr:col>9</xdr:col>
      <xdr:colOff>200025</xdr:colOff>
      <xdr:row>156</xdr:row>
      <xdr:rowOff>66675</xdr:rowOff>
    </xdr:to>
    <xdr:graphicFrame macro="">
      <xdr:nvGraphicFramePr>
        <xdr:cNvPr id="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375782</xdr:colOff>
      <xdr:row>175</xdr:row>
      <xdr:rowOff>9525</xdr:rowOff>
    </xdr:from>
    <xdr:to>
      <xdr:col>5</xdr:col>
      <xdr:colOff>352425</xdr:colOff>
      <xdr:row>186</xdr:row>
      <xdr:rowOff>13383</xdr:rowOff>
    </xdr:to>
    <xdr:graphicFrame macro="">
      <xdr:nvGraphicFramePr>
        <xdr:cNvPr id="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366257</xdr:colOff>
      <xdr:row>175</xdr:row>
      <xdr:rowOff>0</xdr:rowOff>
    </xdr:from>
    <xdr:to>
      <xdr:col>11</xdr:col>
      <xdr:colOff>323850</xdr:colOff>
      <xdr:row>186</xdr:row>
      <xdr:rowOff>3858</xdr:rowOff>
    </xdr:to>
    <xdr:graphicFrame macro="">
      <xdr:nvGraphicFramePr>
        <xdr:cNvPr id="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367619</xdr:colOff>
      <xdr:row>174</xdr:row>
      <xdr:rowOff>161924</xdr:rowOff>
    </xdr:from>
    <xdr:to>
      <xdr:col>18</xdr:col>
      <xdr:colOff>342901</xdr:colOff>
      <xdr:row>186</xdr:row>
      <xdr:rowOff>3857</xdr:rowOff>
    </xdr:to>
    <xdr:graphicFrame macro="">
      <xdr:nvGraphicFramePr>
        <xdr:cNvPr id="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375782</xdr:colOff>
      <xdr:row>186</xdr:row>
      <xdr:rowOff>123824</xdr:rowOff>
    </xdr:from>
    <xdr:to>
      <xdr:col>5</xdr:col>
      <xdr:colOff>352425</xdr:colOff>
      <xdr:row>197</xdr:row>
      <xdr:rowOff>127681</xdr:rowOff>
    </xdr:to>
    <xdr:graphicFrame macro="">
      <xdr:nvGraphicFramePr>
        <xdr:cNvPr id="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366257</xdr:colOff>
      <xdr:row>186</xdr:row>
      <xdr:rowOff>123825</xdr:rowOff>
    </xdr:from>
    <xdr:to>
      <xdr:col>11</xdr:col>
      <xdr:colOff>323850</xdr:colOff>
      <xdr:row>197</xdr:row>
      <xdr:rowOff>127682</xdr:rowOff>
    </xdr:to>
    <xdr:graphicFrame macro="">
      <xdr:nvGraphicFramePr>
        <xdr:cNvPr id="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363536</xdr:colOff>
      <xdr:row>186</xdr:row>
      <xdr:rowOff>133350</xdr:rowOff>
    </xdr:from>
    <xdr:to>
      <xdr:col>18</xdr:col>
      <xdr:colOff>333375</xdr:colOff>
      <xdr:row>197</xdr:row>
      <xdr:rowOff>137207</xdr:rowOff>
    </xdr:to>
    <xdr:graphicFrame macro="">
      <xdr:nvGraphicFramePr>
        <xdr:cNvPr id="1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375782</xdr:colOff>
      <xdr:row>198</xdr:row>
      <xdr:rowOff>76199</xdr:rowOff>
    </xdr:from>
    <xdr:to>
      <xdr:col>5</xdr:col>
      <xdr:colOff>352425</xdr:colOff>
      <xdr:row>209</xdr:row>
      <xdr:rowOff>80057</xdr:rowOff>
    </xdr:to>
    <xdr:graphicFrame macro="">
      <xdr:nvGraphicFramePr>
        <xdr:cNvPr id="1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356732</xdr:colOff>
      <xdr:row>198</xdr:row>
      <xdr:rowOff>85724</xdr:rowOff>
    </xdr:from>
    <xdr:to>
      <xdr:col>11</xdr:col>
      <xdr:colOff>314325</xdr:colOff>
      <xdr:row>209</xdr:row>
      <xdr:rowOff>89581</xdr:rowOff>
    </xdr:to>
    <xdr:graphicFrame macro="">
      <xdr:nvGraphicFramePr>
        <xdr:cNvPr id="1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363536</xdr:colOff>
      <xdr:row>198</xdr:row>
      <xdr:rowOff>76199</xdr:rowOff>
    </xdr:from>
    <xdr:to>
      <xdr:col>18</xdr:col>
      <xdr:colOff>333375</xdr:colOff>
      <xdr:row>209</xdr:row>
      <xdr:rowOff>80056</xdr:rowOff>
    </xdr:to>
    <xdr:graphicFrame macro="">
      <xdr:nvGraphicFramePr>
        <xdr:cNvPr id="1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1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342901</xdr:colOff>
      <xdr:row>71</xdr:row>
      <xdr:rowOff>0</xdr:rowOff>
    </xdr:from>
    <xdr:to>
      <xdr:col>23</xdr:col>
      <xdr:colOff>1</xdr:colOff>
      <xdr:row>88</xdr:row>
      <xdr:rowOff>9525</xdr:rowOff>
    </xdr:to>
    <xdr:graphicFrame macro="">
      <xdr:nvGraphicFramePr>
        <xdr:cNvPr id="15"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343125</xdr:colOff>
      <xdr:row>175</xdr:row>
      <xdr:rowOff>9524</xdr:rowOff>
    </xdr:from>
    <xdr:to>
      <xdr:col>24</xdr:col>
      <xdr:colOff>247650</xdr:colOff>
      <xdr:row>186</xdr:row>
      <xdr:rowOff>13381</xdr:rowOff>
    </xdr:to>
    <xdr:graphicFrame macro="">
      <xdr:nvGraphicFramePr>
        <xdr:cNvPr id="16"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333600</xdr:colOff>
      <xdr:row>186</xdr:row>
      <xdr:rowOff>123824</xdr:rowOff>
    </xdr:from>
    <xdr:to>
      <xdr:col>24</xdr:col>
      <xdr:colOff>238125</xdr:colOff>
      <xdr:row>197</xdr:row>
      <xdr:rowOff>127681</xdr:rowOff>
    </xdr:to>
    <xdr:graphicFrame macro="">
      <xdr:nvGraphicFramePr>
        <xdr:cNvPr id="17"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343125</xdr:colOff>
      <xdr:row>198</xdr:row>
      <xdr:rowOff>85724</xdr:rowOff>
    </xdr:from>
    <xdr:to>
      <xdr:col>24</xdr:col>
      <xdr:colOff>247650</xdr:colOff>
      <xdr:row>209</xdr:row>
      <xdr:rowOff>89581</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28574</xdr:rowOff>
    </xdr:from>
    <xdr:to>
      <xdr:col>8</xdr:col>
      <xdr:colOff>563785</xdr:colOff>
      <xdr:row>42</xdr:row>
      <xdr:rowOff>284138</xdr:rowOff>
    </xdr:to>
    <xdr:grpSp>
      <xdr:nvGrpSpPr>
        <xdr:cNvPr id="2" name="Groupe 1"/>
        <xdr:cNvGrpSpPr/>
      </xdr:nvGrpSpPr>
      <xdr:grpSpPr>
        <a:xfrm>
          <a:off x="12478193143" y="28574"/>
          <a:ext cx="6809464" cy="10079921"/>
          <a:chOff x="12478213406" y="777338"/>
          <a:chExt cx="8067752" cy="13553942"/>
        </a:xfrm>
      </xdr:grpSpPr>
      <xdr:grpSp>
        <xdr:nvGrpSpPr>
          <xdr:cNvPr id="3" name="Groupe 2"/>
          <xdr:cNvGrpSpPr/>
        </xdr:nvGrpSpPr>
        <xdr:grpSpPr>
          <a:xfrm>
            <a:off x="12478213406" y="777338"/>
            <a:ext cx="8067752" cy="12079220"/>
            <a:chOff x="12478213419" y="734521"/>
            <a:chExt cx="8067753" cy="11413868"/>
          </a:xfrm>
        </xdr:grpSpPr>
        <xdr:pic>
          <xdr:nvPicPr>
            <xdr:cNvPr id="11" name="Image 10" descr="entete.png"/>
            <xdr:cNvPicPr>
              <a:picLocks noChangeAspect="1"/>
            </xdr:cNvPicPr>
          </xdr:nvPicPr>
          <xdr:blipFill>
            <a:blip xmlns:r="http://schemas.openxmlformats.org/officeDocument/2006/relationships" r:embed="rId1"/>
            <a:stretch>
              <a:fillRect/>
            </a:stretch>
          </xdr:blipFill>
          <xdr:spPr>
            <a:xfrm>
              <a:off x="12478213419" y="734521"/>
              <a:ext cx="8061483" cy="1004898"/>
            </a:xfrm>
            <a:prstGeom prst="rect">
              <a:avLst/>
            </a:prstGeom>
          </xdr:spPr>
        </xdr:pic>
        <xdr:grpSp>
          <xdr:nvGrpSpPr>
            <xdr:cNvPr id="12" name="Groupe 24"/>
            <xdr:cNvGrpSpPr/>
          </xdr:nvGrpSpPr>
          <xdr:grpSpPr>
            <a:xfrm>
              <a:off x="12478230317" y="2609977"/>
              <a:ext cx="8050855" cy="9538412"/>
              <a:chOff x="12478242300" y="2531072"/>
              <a:chExt cx="8033204" cy="9360947"/>
            </a:xfrm>
          </xdr:grpSpPr>
          <xdr:pic>
            <xdr:nvPicPr>
              <xdr:cNvPr id="13" name="Image 12" descr="6.jpg"/>
              <xdr:cNvPicPr>
                <a:picLocks noChangeAspect="1"/>
              </xdr:cNvPicPr>
            </xdr:nvPicPr>
            <xdr:blipFill>
              <a:blip xmlns:r="http://schemas.openxmlformats.org/officeDocument/2006/relationships" r:embed="rId2"/>
              <a:srcRect b="4672"/>
              <a:stretch>
                <a:fillRect/>
              </a:stretch>
            </xdr:blipFill>
            <xdr:spPr>
              <a:xfrm>
                <a:off x="12485098763" y="5704686"/>
                <a:ext cx="1176741" cy="1207893"/>
              </a:xfrm>
              <a:prstGeom prst="rect">
                <a:avLst/>
              </a:prstGeom>
            </xdr:spPr>
          </xdr:pic>
          <xdr:pic>
            <xdr:nvPicPr>
              <xdr:cNvPr id="14" name="Image 13" descr="1.jpg"/>
              <xdr:cNvPicPr>
                <a:picLocks noChangeAspect="1"/>
              </xdr:cNvPicPr>
            </xdr:nvPicPr>
            <xdr:blipFill>
              <a:blip xmlns:r="http://schemas.openxmlformats.org/officeDocument/2006/relationships" r:embed="rId3"/>
              <a:srcRect l="31465"/>
              <a:stretch>
                <a:fillRect/>
              </a:stretch>
            </xdr:blipFill>
            <xdr:spPr>
              <a:xfrm>
                <a:off x="12480804592" y="2531072"/>
                <a:ext cx="5410206" cy="646257"/>
              </a:xfrm>
              <a:prstGeom prst="rect">
                <a:avLst/>
              </a:prstGeom>
            </xdr:spPr>
          </xdr:pic>
          <xdr:pic>
            <xdr:nvPicPr>
              <xdr:cNvPr id="15" name="Image 3" descr="3.jpg"/>
              <xdr:cNvPicPr>
                <a:picLocks noChangeAspect="1"/>
              </xdr:cNvPicPr>
            </xdr:nvPicPr>
            <xdr:blipFill>
              <a:blip xmlns:r="http://schemas.openxmlformats.org/officeDocument/2006/relationships" r:embed="rId4"/>
              <a:srcRect l="5065" t="17175" r="1635"/>
              <a:stretch>
                <a:fillRect/>
              </a:stretch>
            </xdr:blipFill>
            <xdr:spPr>
              <a:xfrm>
                <a:off x="12478242300" y="3285064"/>
                <a:ext cx="2390362" cy="404533"/>
              </a:xfrm>
              <a:prstGeom prst="rect">
                <a:avLst/>
              </a:prstGeom>
            </xdr:spPr>
          </xdr:pic>
          <xdr:pic>
            <xdr:nvPicPr>
              <xdr:cNvPr id="16" name="Image 15" descr="2.jpg"/>
              <xdr:cNvPicPr>
                <a:picLocks noChangeAspect="1"/>
              </xdr:cNvPicPr>
            </xdr:nvPicPr>
            <xdr:blipFill>
              <a:blip xmlns:r="http://schemas.openxmlformats.org/officeDocument/2006/relationships" r:embed="rId5"/>
              <a:srcRect t="2861" r="7317"/>
              <a:stretch>
                <a:fillRect/>
              </a:stretch>
            </xdr:blipFill>
            <xdr:spPr>
              <a:xfrm>
                <a:off x="12485072310" y="3280770"/>
                <a:ext cx="1139619" cy="1696397"/>
              </a:xfrm>
              <a:prstGeom prst="rect">
                <a:avLst/>
              </a:prstGeom>
            </xdr:spPr>
          </xdr:pic>
          <xdr:pic>
            <xdr:nvPicPr>
              <xdr:cNvPr id="17" name="Image 16" descr="5.jpg"/>
              <xdr:cNvPicPr>
                <a:picLocks noChangeAspect="1"/>
              </xdr:cNvPicPr>
            </xdr:nvPicPr>
            <xdr:blipFill>
              <a:blip xmlns:r="http://schemas.openxmlformats.org/officeDocument/2006/relationships" r:embed="rId6"/>
              <a:srcRect t="4412" r="1049"/>
              <a:stretch>
                <a:fillRect/>
              </a:stretch>
            </xdr:blipFill>
            <xdr:spPr>
              <a:xfrm>
                <a:off x="12480808365" y="5003652"/>
                <a:ext cx="5296308" cy="617860"/>
              </a:xfrm>
              <a:prstGeom prst="rect">
                <a:avLst/>
              </a:prstGeom>
            </xdr:spPr>
          </xdr:pic>
          <xdr:pic>
            <xdr:nvPicPr>
              <xdr:cNvPr id="18" name="Image 17" descr="9.jpg"/>
              <xdr:cNvPicPr>
                <a:picLocks noChangeAspect="1"/>
              </xdr:cNvPicPr>
            </xdr:nvPicPr>
            <xdr:blipFill>
              <a:blip xmlns:r="http://schemas.openxmlformats.org/officeDocument/2006/relationships" r:embed="rId7"/>
              <a:srcRect r="1244" b="25068"/>
              <a:stretch>
                <a:fillRect/>
              </a:stretch>
            </xdr:blipFill>
            <xdr:spPr>
              <a:xfrm>
                <a:off x="12480800985" y="6994732"/>
                <a:ext cx="5341315" cy="718001"/>
              </a:xfrm>
              <a:prstGeom prst="rect">
                <a:avLst/>
              </a:prstGeom>
            </xdr:spPr>
          </xdr:pic>
          <xdr:pic>
            <xdr:nvPicPr>
              <xdr:cNvPr id="19" name="Image 18" descr="10.jpg"/>
              <xdr:cNvPicPr>
                <a:picLocks noChangeAspect="1"/>
              </xdr:cNvPicPr>
            </xdr:nvPicPr>
            <xdr:blipFill>
              <a:blip xmlns:r="http://schemas.openxmlformats.org/officeDocument/2006/relationships" r:embed="rId8"/>
              <a:srcRect l="516" t="6196" r="1324"/>
              <a:stretch>
                <a:fillRect/>
              </a:stretch>
            </xdr:blipFill>
            <xdr:spPr>
              <a:xfrm>
                <a:off x="12480807103" y="11075181"/>
                <a:ext cx="5422204" cy="626300"/>
              </a:xfrm>
              <a:prstGeom prst="rect">
                <a:avLst/>
              </a:prstGeom>
            </xdr:spPr>
          </xdr:pic>
          <xdr:pic>
            <xdr:nvPicPr>
              <xdr:cNvPr id="20" name="Image 19" descr="4.jpg"/>
              <xdr:cNvPicPr>
                <a:picLocks noChangeAspect="1"/>
              </xdr:cNvPicPr>
            </xdr:nvPicPr>
            <xdr:blipFill>
              <a:blip xmlns:r="http://schemas.openxmlformats.org/officeDocument/2006/relationships" r:embed="rId9"/>
              <a:srcRect l="11129" t="687" r="1318" b="95448"/>
              <a:stretch>
                <a:fillRect/>
              </a:stretch>
            </xdr:blipFill>
            <xdr:spPr>
              <a:xfrm>
                <a:off x="12478453545" y="4608601"/>
                <a:ext cx="2102913" cy="288167"/>
              </a:xfrm>
              <a:prstGeom prst="rect">
                <a:avLst/>
              </a:prstGeom>
            </xdr:spPr>
          </xdr:pic>
          <xdr:pic>
            <xdr:nvPicPr>
              <xdr:cNvPr id="21" name="Image 20" descr="4.jpg"/>
              <xdr:cNvPicPr>
                <a:picLocks noChangeAspect="1"/>
              </xdr:cNvPicPr>
            </xdr:nvPicPr>
            <xdr:blipFill>
              <a:blip xmlns:r="http://schemas.openxmlformats.org/officeDocument/2006/relationships" r:embed="rId9"/>
              <a:srcRect l="46473" t="21839" r="1169" b="74515"/>
              <a:stretch>
                <a:fillRect/>
              </a:stretch>
            </xdr:blipFill>
            <xdr:spPr>
              <a:xfrm>
                <a:off x="12479351244" y="6364449"/>
                <a:ext cx="1257570" cy="323850"/>
              </a:xfrm>
              <a:prstGeom prst="rect">
                <a:avLst/>
              </a:prstGeom>
            </xdr:spPr>
          </xdr:pic>
          <xdr:pic>
            <xdr:nvPicPr>
              <xdr:cNvPr id="22" name="Image 21" descr="4.jpg"/>
              <xdr:cNvPicPr>
                <a:picLocks noChangeAspect="1"/>
              </xdr:cNvPicPr>
            </xdr:nvPicPr>
            <xdr:blipFill>
              <a:blip xmlns:r="http://schemas.openxmlformats.org/officeDocument/2006/relationships" r:embed="rId9"/>
              <a:srcRect l="45228" t="42334" r="2322" b="53342"/>
              <a:stretch>
                <a:fillRect/>
              </a:stretch>
            </xdr:blipFill>
            <xdr:spPr>
              <a:xfrm>
                <a:off x="12479356790" y="7528419"/>
                <a:ext cx="1259777" cy="384067"/>
              </a:xfrm>
              <a:prstGeom prst="rect">
                <a:avLst/>
              </a:prstGeom>
            </xdr:spPr>
          </xdr:pic>
          <xdr:pic>
            <xdr:nvPicPr>
              <xdr:cNvPr id="23" name="Image 22" descr="4.jpg"/>
              <xdr:cNvPicPr>
                <a:picLocks noChangeAspect="1"/>
              </xdr:cNvPicPr>
            </xdr:nvPicPr>
            <xdr:blipFill>
              <a:blip xmlns:r="http://schemas.openxmlformats.org/officeDocument/2006/relationships" r:embed="rId9"/>
              <a:srcRect l="44019" t="81511" r="1652" b="13847"/>
              <a:stretch>
                <a:fillRect/>
              </a:stretch>
            </xdr:blipFill>
            <xdr:spPr>
              <a:xfrm>
                <a:off x="12479338879" y="11532309"/>
                <a:ext cx="1304925" cy="359710"/>
              </a:xfrm>
              <a:prstGeom prst="rect">
                <a:avLst/>
              </a:prstGeom>
            </xdr:spPr>
          </xdr:pic>
        </xdr:grpSp>
      </xdr:grpSp>
      <xdr:grpSp>
        <xdr:nvGrpSpPr>
          <xdr:cNvPr id="4" name="Groupe 3"/>
          <xdr:cNvGrpSpPr/>
        </xdr:nvGrpSpPr>
        <xdr:grpSpPr>
          <a:xfrm>
            <a:off x="12485086827" y="8752450"/>
            <a:ext cx="1180984" cy="3163102"/>
            <a:chOff x="12485086827" y="9057250"/>
            <a:chExt cx="1180984" cy="3163102"/>
          </a:xfrm>
        </xdr:grpSpPr>
        <xdr:pic>
          <xdr:nvPicPr>
            <xdr:cNvPr id="8" name="Image 7" descr="5eme 6eme tench2a.jpg"/>
            <xdr:cNvPicPr>
              <a:picLocks noChangeAspect="1"/>
            </xdr:cNvPicPr>
          </xdr:nvPicPr>
          <xdr:blipFill>
            <a:blip xmlns:r="http://schemas.openxmlformats.org/officeDocument/2006/relationships" r:embed="rId10"/>
            <a:srcRect b="53395"/>
            <a:stretch>
              <a:fillRect/>
            </a:stretch>
          </xdr:blipFill>
          <xdr:spPr>
            <a:xfrm>
              <a:off x="12485094106" y="9057250"/>
              <a:ext cx="1149437" cy="1460587"/>
            </a:xfrm>
            <a:prstGeom prst="rect">
              <a:avLst/>
            </a:prstGeom>
          </xdr:spPr>
        </xdr:pic>
        <xdr:pic>
          <xdr:nvPicPr>
            <xdr:cNvPr id="9" name="Image 8" descr="5eme 6eme tench2a.jpg"/>
            <xdr:cNvPicPr>
              <a:picLocks noChangeAspect="1"/>
            </xdr:cNvPicPr>
          </xdr:nvPicPr>
          <xdr:blipFill>
            <a:blip xmlns:r="http://schemas.openxmlformats.org/officeDocument/2006/relationships" r:embed="rId10"/>
            <a:srcRect t="86728"/>
            <a:stretch>
              <a:fillRect/>
            </a:stretch>
          </xdr:blipFill>
          <xdr:spPr>
            <a:xfrm>
              <a:off x="12485086827" y="11837715"/>
              <a:ext cx="1162049" cy="382637"/>
            </a:xfrm>
            <a:prstGeom prst="rect">
              <a:avLst/>
            </a:prstGeom>
          </xdr:spPr>
        </xdr:pic>
        <xdr:pic>
          <xdr:nvPicPr>
            <xdr:cNvPr id="10" name="Image 9" descr="5eme 6eme tench2a.jpg"/>
            <xdr:cNvPicPr>
              <a:picLocks noChangeAspect="1"/>
            </xdr:cNvPicPr>
          </xdr:nvPicPr>
          <xdr:blipFill>
            <a:blip xmlns:r="http://schemas.openxmlformats.org/officeDocument/2006/relationships" r:embed="rId10"/>
            <a:srcRect t="53704" b="20987"/>
            <a:stretch>
              <a:fillRect/>
            </a:stretch>
          </xdr:blipFill>
          <xdr:spPr>
            <a:xfrm>
              <a:off x="12485094107" y="10813352"/>
              <a:ext cx="1173704" cy="781050"/>
            </a:xfrm>
            <a:prstGeom prst="rect">
              <a:avLst/>
            </a:prstGeom>
          </xdr:spPr>
        </xdr:pic>
      </xdr:grpSp>
      <xdr:grpSp>
        <xdr:nvGrpSpPr>
          <xdr:cNvPr id="5" name="Groupe 4"/>
          <xdr:cNvGrpSpPr/>
        </xdr:nvGrpSpPr>
        <xdr:grpSpPr>
          <a:xfrm>
            <a:off x="12485097470" y="12718480"/>
            <a:ext cx="1181095" cy="1612800"/>
            <a:chOff x="12485097470" y="12832780"/>
            <a:chExt cx="1181095" cy="1612800"/>
          </a:xfrm>
        </xdr:grpSpPr>
        <xdr:pic>
          <xdr:nvPicPr>
            <xdr:cNvPr id="6" name="Image 5" descr="6eme tench2a et lqngues.jpg"/>
            <xdr:cNvPicPr>
              <a:picLocks noChangeAspect="1"/>
            </xdr:cNvPicPr>
          </xdr:nvPicPr>
          <xdr:blipFill>
            <a:blip xmlns:r="http://schemas.openxmlformats.org/officeDocument/2006/relationships" r:embed="rId11"/>
            <a:srcRect t="73931" b="6869"/>
            <a:stretch>
              <a:fillRect/>
            </a:stretch>
          </xdr:blipFill>
          <xdr:spPr>
            <a:xfrm>
              <a:off x="12485097470" y="12832780"/>
              <a:ext cx="1181095" cy="1209678"/>
            </a:xfrm>
            <a:prstGeom prst="rect">
              <a:avLst/>
            </a:prstGeom>
          </xdr:spPr>
        </xdr:pic>
        <xdr:pic>
          <xdr:nvPicPr>
            <xdr:cNvPr id="7" name="Image 6" descr="6eme tench2a et lqngues.jpg"/>
            <xdr:cNvPicPr>
              <a:picLocks noChangeAspect="1"/>
            </xdr:cNvPicPr>
          </xdr:nvPicPr>
          <xdr:blipFill>
            <a:blip xmlns:r="http://schemas.openxmlformats.org/officeDocument/2006/relationships" r:embed="rId11"/>
            <a:srcRect t="93131"/>
            <a:stretch>
              <a:fillRect/>
            </a:stretch>
          </xdr:blipFill>
          <xdr:spPr>
            <a:xfrm>
              <a:off x="12485113104" y="14121729"/>
              <a:ext cx="1152525" cy="323851"/>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17691</xdr:colOff>
      <xdr:row>147</xdr:row>
      <xdr:rowOff>0</xdr:rowOff>
    </xdr:from>
    <xdr:to>
      <xdr:col>23</xdr:col>
      <xdr:colOff>395970</xdr:colOff>
      <xdr:row>164</xdr:row>
      <xdr:rowOff>151039</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349703</xdr:colOff>
      <xdr:row>129</xdr:row>
      <xdr:rowOff>12247</xdr:rowOff>
    </xdr:from>
    <xdr:to>
      <xdr:col>24</xdr:col>
      <xdr:colOff>13606</xdr:colOff>
      <xdr:row>146</xdr:row>
      <xdr:rowOff>0</xdr:rowOff>
    </xdr:to>
    <xdr:graphicFrame macro="">
      <xdr:nvGraphicFramePr>
        <xdr:cNvPr id="3"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136</xdr:row>
      <xdr:rowOff>66675</xdr:rowOff>
    </xdr:from>
    <xdr:to>
      <xdr:col>9</xdr:col>
      <xdr:colOff>200025</xdr:colOff>
      <xdr:row>156</xdr:row>
      <xdr:rowOff>66675</xdr:rowOff>
    </xdr:to>
    <xdr:graphicFrame macro="">
      <xdr:nvGraphicFramePr>
        <xdr:cNvPr id="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375782</xdr:colOff>
      <xdr:row>175</xdr:row>
      <xdr:rowOff>9525</xdr:rowOff>
    </xdr:from>
    <xdr:to>
      <xdr:col>5</xdr:col>
      <xdr:colOff>352425</xdr:colOff>
      <xdr:row>186</xdr:row>
      <xdr:rowOff>13383</xdr:rowOff>
    </xdr:to>
    <xdr:graphicFrame macro="">
      <xdr:nvGraphicFramePr>
        <xdr:cNvPr id="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366257</xdr:colOff>
      <xdr:row>175</xdr:row>
      <xdr:rowOff>0</xdr:rowOff>
    </xdr:from>
    <xdr:to>
      <xdr:col>11</xdr:col>
      <xdr:colOff>323850</xdr:colOff>
      <xdr:row>186</xdr:row>
      <xdr:rowOff>3858</xdr:rowOff>
    </xdr:to>
    <xdr:graphicFrame macro="">
      <xdr:nvGraphicFramePr>
        <xdr:cNvPr id="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367619</xdr:colOff>
      <xdr:row>174</xdr:row>
      <xdr:rowOff>161924</xdr:rowOff>
    </xdr:from>
    <xdr:to>
      <xdr:col>18</xdr:col>
      <xdr:colOff>342901</xdr:colOff>
      <xdr:row>186</xdr:row>
      <xdr:rowOff>3857</xdr:rowOff>
    </xdr:to>
    <xdr:graphicFrame macro="">
      <xdr:nvGraphicFramePr>
        <xdr:cNvPr id="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375782</xdr:colOff>
      <xdr:row>186</xdr:row>
      <xdr:rowOff>123824</xdr:rowOff>
    </xdr:from>
    <xdr:to>
      <xdr:col>5</xdr:col>
      <xdr:colOff>352425</xdr:colOff>
      <xdr:row>197</xdr:row>
      <xdr:rowOff>127681</xdr:rowOff>
    </xdr:to>
    <xdr:graphicFrame macro="">
      <xdr:nvGraphicFramePr>
        <xdr:cNvPr id="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366257</xdr:colOff>
      <xdr:row>186</xdr:row>
      <xdr:rowOff>123825</xdr:rowOff>
    </xdr:from>
    <xdr:to>
      <xdr:col>11</xdr:col>
      <xdr:colOff>323850</xdr:colOff>
      <xdr:row>197</xdr:row>
      <xdr:rowOff>127682</xdr:rowOff>
    </xdr:to>
    <xdr:graphicFrame macro="">
      <xdr:nvGraphicFramePr>
        <xdr:cNvPr id="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363536</xdr:colOff>
      <xdr:row>186</xdr:row>
      <xdr:rowOff>133350</xdr:rowOff>
    </xdr:from>
    <xdr:to>
      <xdr:col>18</xdr:col>
      <xdr:colOff>333375</xdr:colOff>
      <xdr:row>197</xdr:row>
      <xdr:rowOff>137207</xdr:rowOff>
    </xdr:to>
    <xdr:graphicFrame macro="">
      <xdr:nvGraphicFramePr>
        <xdr:cNvPr id="1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375782</xdr:colOff>
      <xdr:row>198</xdr:row>
      <xdr:rowOff>76199</xdr:rowOff>
    </xdr:from>
    <xdr:to>
      <xdr:col>5</xdr:col>
      <xdr:colOff>352425</xdr:colOff>
      <xdr:row>209</xdr:row>
      <xdr:rowOff>80057</xdr:rowOff>
    </xdr:to>
    <xdr:graphicFrame macro="">
      <xdr:nvGraphicFramePr>
        <xdr:cNvPr id="1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356732</xdr:colOff>
      <xdr:row>198</xdr:row>
      <xdr:rowOff>85724</xdr:rowOff>
    </xdr:from>
    <xdr:to>
      <xdr:col>11</xdr:col>
      <xdr:colOff>314325</xdr:colOff>
      <xdr:row>209</xdr:row>
      <xdr:rowOff>89581</xdr:rowOff>
    </xdr:to>
    <xdr:graphicFrame macro="">
      <xdr:nvGraphicFramePr>
        <xdr:cNvPr id="1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363536</xdr:colOff>
      <xdr:row>198</xdr:row>
      <xdr:rowOff>76199</xdr:rowOff>
    </xdr:from>
    <xdr:to>
      <xdr:col>18</xdr:col>
      <xdr:colOff>333375</xdr:colOff>
      <xdr:row>209</xdr:row>
      <xdr:rowOff>80056</xdr:rowOff>
    </xdr:to>
    <xdr:graphicFrame macro="">
      <xdr:nvGraphicFramePr>
        <xdr:cNvPr id="1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1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342901</xdr:colOff>
      <xdr:row>71</xdr:row>
      <xdr:rowOff>0</xdr:rowOff>
    </xdr:from>
    <xdr:to>
      <xdr:col>23</xdr:col>
      <xdr:colOff>1</xdr:colOff>
      <xdr:row>88</xdr:row>
      <xdr:rowOff>9525</xdr:rowOff>
    </xdr:to>
    <xdr:graphicFrame macro="">
      <xdr:nvGraphicFramePr>
        <xdr:cNvPr id="15"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343125</xdr:colOff>
      <xdr:row>175</xdr:row>
      <xdr:rowOff>9524</xdr:rowOff>
    </xdr:from>
    <xdr:to>
      <xdr:col>24</xdr:col>
      <xdr:colOff>247650</xdr:colOff>
      <xdr:row>186</xdr:row>
      <xdr:rowOff>13381</xdr:rowOff>
    </xdr:to>
    <xdr:graphicFrame macro="">
      <xdr:nvGraphicFramePr>
        <xdr:cNvPr id="16"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333600</xdr:colOff>
      <xdr:row>186</xdr:row>
      <xdr:rowOff>123824</xdr:rowOff>
    </xdr:from>
    <xdr:to>
      <xdr:col>24</xdr:col>
      <xdr:colOff>238125</xdr:colOff>
      <xdr:row>197</xdr:row>
      <xdr:rowOff>127681</xdr:rowOff>
    </xdr:to>
    <xdr:graphicFrame macro="">
      <xdr:nvGraphicFramePr>
        <xdr:cNvPr id="17"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343125</xdr:colOff>
      <xdr:row>198</xdr:row>
      <xdr:rowOff>85724</xdr:rowOff>
    </xdr:from>
    <xdr:to>
      <xdr:col>24</xdr:col>
      <xdr:colOff>247650</xdr:colOff>
      <xdr:row>209</xdr:row>
      <xdr:rowOff>89581</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28574</xdr:rowOff>
    </xdr:from>
    <xdr:to>
      <xdr:col>8</xdr:col>
      <xdr:colOff>563785</xdr:colOff>
      <xdr:row>42</xdr:row>
      <xdr:rowOff>284138</xdr:rowOff>
    </xdr:to>
    <xdr:grpSp>
      <xdr:nvGrpSpPr>
        <xdr:cNvPr id="2" name="Groupe 1"/>
        <xdr:cNvGrpSpPr/>
      </xdr:nvGrpSpPr>
      <xdr:grpSpPr>
        <a:xfrm>
          <a:off x="12478193143" y="28574"/>
          <a:ext cx="6809464" cy="10079921"/>
          <a:chOff x="12478213406" y="777338"/>
          <a:chExt cx="8067752" cy="13553942"/>
        </a:xfrm>
      </xdr:grpSpPr>
      <xdr:grpSp>
        <xdr:nvGrpSpPr>
          <xdr:cNvPr id="3" name="Groupe 2"/>
          <xdr:cNvGrpSpPr/>
        </xdr:nvGrpSpPr>
        <xdr:grpSpPr>
          <a:xfrm>
            <a:off x="12478213406" y="777338"/>
            <a:ext cx="8067752" cy="12079220"/>
            <a:chOff x="12478213419" y="734521"/>
            <a:chExt cx="8067753" cy="11413868"/>
          </a:xfrm>
        </xdr:grpSpPr>
        <xdr:pic>
          <xdr:nvPicPr>
            <xdr:cNvPr id="11" name="Image 10" descr="entete.png"/>
            <xdr:cNvPicPr>
              <a:picLocks noChangeAspect="1"/>
            </xdr:cNvPicPr>
          </xdr:nvPicPr>
          <xdr:blipFill>
            <a:blip xmlns:r="http://schemas.openxmlformats.org/officeDocument/2006/relationships" r:embed="rId1"/>
            <a:stretch>
              <a:fillRect/>
            </a:stretch>
          </xdr:blipFill>
          <xdr:spPr>
            <a:xfrm>
              <a:off x="12478213419" y="734521"/>
              <a:ext cx="8061483" cy="1004898"/>
            </a:xfrm>
            <a:prstGeom prst="rect">
              <a:avLst/>
            </a:prstGeom>
          </xdr:spPr>
        </xdr:pic>
        <xdr:grpSp>
          <xdr:nvGrpSpPr>
            <xdr:cNvPr id="12" name="Groupe 24"/>
            <xdr:cNvGrpSpPr/>
          </xdr:nvGrpSpPr>
          <xdr:grpSpPr>
            <a:xfrm>
              <a:off x="12478230317" y="2609977"/>
              <a:ext cx="8050855" cy="9538412"/>
              <a:chOff x="12478242300" y="2531072"/>
              <a:chExt cx="8033204" cy="9360947"/>
            </a:xfrm>
          </xdr:grpSpPr>
          <xdr:pic>
            <xdr:nvPicPr>
              <xdr:cNvPr id="13" name="Image 12" descr="6.jpg"/>
              <xdr:cNvPicPr>
                <a:picLocks noChangeAspect="1"/>
              </xdr:cNvPicPr>
            </xdr:nvPicPr>
            <xdr:blipFill>
              <a:blip xmlns:r="http://schemas.openxmlformats.org/officeDocument/2006/relationships" r:embed="rId2"/>
              <a:srcRect b="4672"/>
              <a:stretch>
                <a:fillRect/>
              </a:stretch>
            </xdr:blipFill>
            <xdr:spPr>
              <a:xfrm>
                <a:off x="12485098763" y="5704686"/>
                <a:ext cx="1176741" cy="1207893"/>
              </a:xfrm>
              <a:prstGeom prst="rect">
                <a:avLst/>
              </a:prstGeom>
            </xdr:spPr>
          </xdr:pic>
          <xdr:pic>
            <xdr:nvPicPr>
              <xdr:cNvPr id="14" name="Image 13" descr="1.jpg"/>
              <xdr:cNvPicPr>
                <a:picLocks noChangeAspect="1"/>
              </xdr:cNvPicPr>
            </xdr:nvPicPr>
            <xdr:blipFill>
              <a:blip xmlns:r="http://schemas.openxmlformats.org/officeDocument/2006/relationships" r:embed="rId3"/>
              <a:srcRect l="31465"/>
              <a:stretch>
                <a:fillRect/>
              </a:stretch>
            </xdr:blipFill>
            <xdr:spPr>
              <a:xfrm>
                <a:off x="12480804592" y="2531072"/>
                <a:ext cx="5410206" cy="646257"/>
              </a:xfrm>
              <a:prstGeom prst="rect">
                <a:avLst/>
              </a:prstGeom>
            </xdr:spPr>
          </xdr:pic>
          <xdr:pic>
            <xdr:nvPicPr>
              <xdr:cNvPr id="15" name="Image 3" descr="3.jpg"/>
              <xdr:cNvPicPr>
                <a:picLocks noChangeAspect="1"/>
              </xdr:cNvPicPr>
            </xdr:nvPicPr>
            <xdr:blipFill>
              <a:blip xmlns:r="http://schemas.openxmlformats.org/officeDocument/2006/relationships" r:embed="rId4"/>
              <a:srcRect l="5065" t="17175" r="1635"/>
              <a:stretch>
                <a:fillRect/>
              </a:stretch>
            </xdr:blipFill>
            <xdr:spPr>
              <a:xfrm>
                <a:off x="12478242300" y="3285064"/>
                <a:ext cx="2390362" cy="404533"/>
              </a:xfrm>
              <a:prstGeom prst="rect">
                <a:avLst/>
              </a:prstGeom>
            </xdr:spPr>
          </xdr:pic>
          <xdr:pic>
            <xdr:nvPicPr>
              <xdr:cNvPr id="16" name="Image 15" descr="2.jpg"/>
              <xdr:cNvPicPr>
                <a:picLocks noChangeAspect="1"/>
              </xdr:cNvPicPr>
            </xdr:nvPicPr>
            <xdr:blipFill>
              <a:blip xmlns:r="http://schemas.openxmlformats.org/officeDocument/2006/relationships" r:embed="rId5"/>
              <a:srcRect t="2861" r="7317"/>
              <a:stretch>
                <a:fillRect/>
              </a:stretch>
            </xdr:blipFill>
            <xdr:spPr>
              <a:xfrm>
                <a:off x="12485072310" y="3280770"/>
                <a:ext cx="1139619" cy="1696397"/>
              </a:xfrm>
              <a:prstGeom prst="rect">
                <a:avLst/>
              </a:prstGeom>
            </xdr:spPr>
          </xdr:pic>
          <xdr:pic>
            <xdr:nvPicPr>
              <xdr:cNvPr id="17" name="Image 16" descr="5.jpg"/>
              <xdr:cNvPicPr>
                <a:picLocks noChangeAspect="1"/>
              </xdr:cNvPicPr>
            </xdr:nvPicPr>
            <xdr:blipFill>
              <a:blip xmlns:r="http://schemas.openxmlformats.org/officeDocument/2006/relationships" r:embed="rId6"/>
              <a:srcRect t="4412" r="1049"/>
              <a:stretch>
                <a:fillRect/>
              </a:stretch>
            </xdr:blipFill>
            <xdr:spPr>
              <a:xfrm>
                <a:off x="12480808365" y="5003652"/>
                <a:ext cx="5296308" cy="617860"/>
              </a:xfrm>
              <a:prstGeom prst="rect">
                <a:avLst/>
              </a:prstGeom>
            </xdr:spPr>
          </xdr:pic>
          <xdr:pic>
            <xdr:nvPicPr>
              <xdr:cNvPr id="18" name="Image 17" descr="9.jpg"/>
              <xdr:cNvPicPr>
                <a:picLocks noChangeAspect="1"/>
              </xdr:cNvPicPr>
            </xdr:nvPicPr>
            <xdr:blipFill>
              <a:blip xmlns:r="http://schemas.openxmlformats.org/officeDocument/2006/relationships" r:embed="rId7"/>
              <a:srcRect r="1244" b="25068"/>
              <a:stretch>
                <a:fillRect/>
              </a:stretch>
            </xdr:blipFill>
            <xdr:spPr>
              <a:xfrm>
                <a:off x="12480800985" y="6994732"/>
                <a:ext cx="5341315" cy="718001"/>
              </a:xfrm>
              <a:prstGeom prst="rect">
                <a:avLst/>
              </a:prstGeom>
            </xdr:spPr>
          </xdr:pic>
          <xdr:pic>
            <xdr:nvPicPr>
              <xdr:cNvPr id="19" name="Image 18" descr="10.jpg"/>
              <xdr:cNvPicPr>
                <a:picLocks noChangeAspect="1"/>
              </xdr:cNvPicPr>
            </xdr:nvPicPr>
            <xdr:blipFill>
              <a:blip xmlns:r="http://schemas.openxmlformats.org/officeDocument/2006/relationships" r:embed="rId8"/>
              <a:srcRect l="516" t="6196" r="1324"/>
              <a:stretch>
                <a:fillRect/>
              </a:stretch>
            </xdr:blipFill>
            <xdr:spPr>
              <a:xfrm>
                <a:off x="12480807103" y="11075181"/>
                <a:ext cx="5422204" cy="626300"/>
              </a:xfrm>
              <a:prstGeom prst="rect">
                <a:avLst/>
              </a:prstGeom>
            </xdr:spPr>
          </xdr:pic>
          <xdr:pic>
            <xdr:nvPicPr>
              <xdr:cNvPr id="20" name="Image 19" descr="4.jpg"/>
              <xdr:cNvPicPr>
                <a:picLocks noChangeAspect="1"/>
              </xdr:cNvPicPr>
            </xdr:nvPicPr>
            <xdr:blipFill>
              <a:blip xmlns:r="http://schemas.openxmlformats.org/officeDocument/2006/relationships" r:embed="rId9"/>
              <a:srcRect l="11129" t="687" r="1318" b="95448"/>
              <a:stretch>
                <a:fillRect/>
              </a:stretch>
            </xdr:blipFill>
            <xdr:spPr>
              <a:xfrm>
                <a:off x="12478453545" y="4608601"/>
                <a:ext cx="2102913" cy="288167"/>
              </a:xfrm>
              <a:prstGeom prst="rect">
                <a:avLst/>
              </a:prstGeom>
            </xdr:spPr>
          </xdr:pic>
          <xdr:pic>
            <xdr:nvPicPr>
              <xdr:cNvPr id="21" name="Image 20" descr="4.jpg"/>
              <xdr:cNvPicPr>
                <a:picLocks noChangeAspect="1"/>
              </xdr:cNvPicPr>
            </xdr:nvPicPr>
            <xdr:blipFill>
              <a:blip xmlns:r="http://schemas.openxmlformats.org/officeDocument/2006/relationships" r:embed="rId9"/>
              <a:srcRect l="46473" t="21839" r="1169" b="74515"/>
              <a:stretch>
                <a:fillRect/>
              </a:stretch>
            </xdr:blipFill>
            <xdr:spPr>
              <a:xfrm>
                <a:off x="12479351244" y="6364449"/>
                <a:ext cx="1257570" cy="323850"/>
              </a:xfrm>
              <a:prstGeom prst="rect">
                <a:avLst/>
              </a:prstGeom>
            </xdr:spPr>
          </xdr:pic>
          <xdr:pic>
            <xdr:nvPicPr>
              <xdr:cNvPr id="22" name="Image 21" descr="4.jpg"/>
              <xdr:cNvPicPr>
                <a:picLocks noChangeAspect="1"/>
              </xdr:cNvPicPr>
            </xdr:nvPicPr>
            <xdr:blipFill>
              <a:blip xmlns:r="http://schemas.openxmlformats.org/officeDocument/2006/relationships" r:embed="rId9"/>
              <a:srcRect l="45228" t="42334" r="2322" b="53342"/>
              <a:stretch>
                <a:fillRect/>
              </a:stretch>
            </xdr:blipFill>
            <xdr:spPr>
              <a:xfrm>
                <a:off x="12479356790" y="7528419"/>
                <a:ext cx="1259777" cy="384067"/>
              </a:xfrm>
              <a:prstGeom prst="rect">
                <a:avLst/>
              </a:prstGeom>
            </xdr:spPr>
          </xdr:pic>
          <xdr:pic>
            <xdr:nvPicPr>
              <xdr:cNvPr id="23" name="Image 22" descr="4.jpg"/>
              <xdr:cNvPicPr>
                <a:picLocks noChangeAspect="1"/>
              </xdr:cNvPicPr>
            </xdr:nvPicPr>
            <xdr:blipFill>
              <a:blip xmlns:r="http://schemas.openxmlformats.org/officeDocument/2006/relationships" r:embed="rId9"/>
              <a:srcRect l="44019" t="81511" r="1652" b="13847"/>
              <a:stretch>
                <a:fillRect/>
              </a:stretch>
            </xdr:blipFill>
            <xdr:spPr>
              <a:xfrm>
                <a:off x="12479338879" y="11532309"/>
                <a:ext cx="1304925" cy="359710"/>
              </a:xfrm>
              <a:prstGeom prst="rect">
                <a:avLst/>
              </a:prstGeom>
            </xdr:spPr>
          </xdr:pic>
        </xdr:grpSp>
      </xdr:grpSp>
      <xdr:grpSp>
        <xdr:nvGrpSpPr>
          <xdr:cNvPr id="4" name="Groupe 3"/>
          <xdr:cNvGrpSpPr/>
        </xdr:nvGrpSpPr>
        <xdr:grpSpPr>
          <a:xfrm>
            <a:off x="12485086827" y="8752450"/>
            <a:ext cx="1180984" cy="3163102"/>
            <a:chOff x="12485086827" y="9057250"/>
            <a:chExt cx="1180984" cy="3163102"/>
          </a:xfrm>
        </xdr:grpSpPr>
        <xdr:pic>
          <xdr:nvPicPr>
            <xdr:cNvPr id="8" name="Image 7" descr="5eme 6eme tench2a.jpg"/>
            <xdr:cNvPicPr>
              <a:picLocks noChangeAspect="1"/>
            </xdr:cNvPicPr>
          </xdr:nvPicPr>
          <xdr:blipFill>
            <a:blip xmlns:r="http://schemas.openxmlformats.org/officeDocument/2006/relationships" r:embed="rId10"/>
            <a:srcRect b="53395"/>
            <a:stretch>
              <a:fillRect/>
            </a:stretch>
          </xdr:blipFill>
          <xdr:spPr>
            <a:xfrm>
              <a:off x="12485094106" y="9057250"/>
              <a:ext cx="1149437" cy="1460587"/>
            </a:xfrm>
            <a:prstGeom prst="rect">
              <a:avLst/>
            </a:prstGeom>
          </xdr:spPr>
        </xdr:pic>
        <xdr:pic>
          <xdr:nvPicPr>
            <xdr:cNvPr id="9" name="Image 8" descr="5eme 6eme tench2a.jpg"/>
            <xdr:cNvPicPr>
              <a:picLocks noChangeAspect="1"/>
            </xdr:cNvPicPr>
          </xdr:nvPicPr>
          <xdr:blipFill>
            <a:blip xmlns:r="http://schemas.openxmlformats.org/officeDocument/2006/relationships" r:embed="rId10"/>
            <a:srcRect t="86728"/>
            <a:stretch>
              <a:fillRect/>
            </a:stretch>
          </xdr:blipFill>
          <xdr:spPr>
            <a:xfrm>
              <a:off x="12485086827" y="11837715"/>
              <a:ext cx="1162049" cy="382637"/>
            </a:xfrm>
            <a:prstGeom prst="rect">
              <a:avLst/>
            </a:prstGeom>
          </xdr:spPr>
        </xdr:pic>
        <xdr:pic>
          <xdr:nvPicPr>
            <xdr:cNvPr id="10" name="Image 9" descr="5eme 6eme tench2a.jpg"/>
            <xdr:cNvPicPr>
              <a:picLocks noChangeAspect="1"/>
            </xdr:cNvPicPr>
          </xdr:nvPicPr>
          <xdr:blipFill>
            <a:blip xmlns:r="http://schemas.openxmlformats.org/officeDocument/2006/relationships" r:embed="rId10"/>
            <a:srcRect t="53704" b="20987"/>
            <a:stretch>
              <a:fillRect/>
            </a:stretch>
          </xdr:blipFill>
          <xdr:spPr>
            <a:xfrm>
              <a:off x="12485094107" y="10813352"/>
              <a:ext cx="1173704" cy="781050"/>
            </a:xfrm>
            <a:prstGeom prst="rect">
              <a:avLst/>
            </a:prstGeom>
          </xdr:spPr>
        </xdr:pic>
      </xdr:grpSp>
      <xdr:grpSp>
        <xdr:nvGrpSpPr>
          <xdr:cNvPr id="5" name="Groupe 4"/>
          <xdr:cNvGrpSpPr/>
        </xdr:nvGrpSpPr>
        <xdr:grpSpPr>
          <a:xfrm>
            <a:off x="12485097470" y="12718480"/>
            <a:ext cx="1181095" cy="1612800"/>
            <a:chOff x="12485097470" y="12832780"/>
            <a:chExt cx="1181095" cy="1612800"/>
          </a:xfrm>
        </xdr:grpSpPr>
        <xdr:pic>
          <xdr:nvPicPr>
            <xdr:cNvPr id="6" name="Image 5" descr="6eme tench2a et lqngues.jpg"/>
            <xdr:cNvPicPr>
              <a:picLocks noChangeAspect="1"/>
            </xdr:cNvPicPr>
          </xdr:nvPicPr>
          <xdr:blipFill>
            <a:blip xmlns:r="http://schemas.openxmlformats.org/officeDocument/2006/relationships" r:embed="rId11"/>
            <a:srcRect t="73931" b="6869"/>
            <a:stretch>
              <a:fillRect/>
            </a:stretch>
          </xdr:blipFill>
          <xdr:spPr>
            <a:xfrm>
              <a:off x="12485097470" y="12832780"/>
              <a:ext cx="1181095" cy="1209678"/>
            </a:xfrm>
            <a:prstGeom prst="rect">
              <a:avLst/>
            </a:prstGeom>
          </xdr:spPr>
        </xdr:pic>
        <xdr:pic>
          <xdr:nvPicPr>
            <xdr:cNvPr id="7" name="Image 6" descr="6eme tench2a et lqngues.jpg"/>
            <xdr:cNvPicPr>
              <a:picLocks noChangeAspect="1"/>
            </xdr:cNvPicPr>
          </xdr:nvPicPr>
          <xdr:blipFill>
            <a:blip xmlns:r="http://schemas.openxmlformats.org/officeDocument/2006/relationships" r:embed="rId11"/>
            <a:srcRect t="93131"/>
            <a:stretch>
              <a:fillRect/>
            </a:stretch>
          </xdr:blipFill>
          <xdr:spPr>
            <a:xfrm>
              <a:off x="12485113104" y="14121729"/>
              <a:ext cx="1152525" cy="323851"/>
            </a:xfrm>
            <a:prstGeom prst="rect">
              <a:avLst/>
            </a:prstGeom>
          </xdr:spPr>
        </xdr:pic>
      </xdr:grp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17691</xdr:colOff>
      <xdr:row>148</xdr:row>
      <xdr:rowOff>0</xdr:rowOff>
    </xdr:from>
    <xdr:to>
      <xdr:col>23</xdr:col>
      <xdr:colOff>395970</xdr:colOff>
      <xdr:row>165</xdr:row>
      <xdr:rowOff>151039</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349703</xdr:colOff>
      <xdr:row>130</xdr:row>
      <xdr:rowOff>12247</xdr:rowOff>
    </xdr:from>
    <xdr:to>
      <xdr:col>24</xdr:col>
      <xdr:colOff>13606</xdr:colOff>
      <xdr:row>147</xdr:row>
      <xdr:rowOff>0</xdr:rowOff>
    </xdr:to>
    <xdr:graphicFrame macro="">
      <xdr:nvGraphicFramePr>
        <xdr:cNvPr id="3"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137</xdr:row>
      <xdr:rowOff>66675</xdr:rowOff>
    </xdr:from>
    <xdr:to>
      <xdr:col>9</xdr:col>
      <xdr:colOff>200025</xdr:colOff>
      <xdr:row>157</xdr:row>
      <xdr:rowOff>66675</xdr:rowOff>
    </xdr:to>
    <xdr:graphicFrame macro="">
      <xdr:nvGraphicFramePr>
        <xdr:cNvPr id="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375782</xdr:colOff>
      <xdr:row>176</xdr:row>
      <xdr:rowOff>9525</xdr:rowOff>
    </xdr:from>
    <xdr:to>
      <xdr:col>5</xdr:col>
      <xdr:colOff>352425</xdr:colOff>
      <xdr:row>187</xdr:row>
      <xdr:rowOff>13383</xdr:rowOff>
    </xdr:to>
    <xdr:graphicFrame macro="">
      <xdr:nvGraphicFramePr>
        <xdr:cNvPr id="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366257</xdr:colOff>
      <xdr:row>176</xdr:row>
      <xdr:rowOff>0</xdr:rowOff>
    </xdr:from>
    <xdr:to>
      <xdr:col>11</xdr:col>
      <xdr:colOff>323850</xdr:colOff>
      <xdr:row>187</xdr:row>
      <xdr:rowOff>3858</xdr:rowOff>
    </xdr:to>
    <xdr:graphicFrame macro="">
      <xdr:nvGraphicFramePr>
        <xdr:cNvPr id="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367619</xdr:colOff>
      <xdr:row>175</xdr:row>
      <xdr:rowOff>161924</xdr:rowOff>
    </xdr:from>
    <xdr:to>
      <xdr:col>18</xdr:col>
      <xdr:colOff>342901</xdr:colOff>
      <xdr:row>187</xdr:row>
      <xdr:rowOff>3857</xdr:rowOff>
    </xdr:to>
    <xdr:graphicFrame macro="">
      <xdr:nvGraphicFramePr>
        <xdr:cNvPr id="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375782</xdr:colOff>
      <xdr:row>187</xdr:row>
      <xdr:rowOff>123824</xdr:rowOff>
    </xdr:from>
    <xdr:to>
      <xdr:col>5</xdr:col>
      <xdr:colOff>352425</xdr:colOff>
      <xdr:row>198</xdr:row>
      <xdr:rowOff>127681</xdr:rowOff>
    </xdr:to>
    <xdr:graphicFrame macro="">
      <xdr:nvGraphicFramePr>
        <xdr:cNvPr id="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366257</xdr:colOff>
      <xdr:row>187</xdr:row>
      <xdr:rowOff>123825</xdr:rowOff>
    </xdr:from>
    <xdr:to>
      <xdr:col>11</xdr:col>
      <xdr:colOff>323850</xdr:colOff>
      <xdr:row>198</xdr:row>
      <xdr:rowOff>127682</xdr:rowOff>
    </xdr:to>
    <xdr:graphicFrame macro="">
      <xdr:nvGraphicFramePr>
        <xdr:cNvPr id="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363536</xdr:colOff>
      <xdr:row>187</xdr:row>
      <xdr:rowOff>133350</xdr:rowOff>
    </xdr:from>
    <xdr:to>
      <xdr:col>18</xdr:col>
      <xdr:colOff>333375</xdr:colOff>
      <xdr:row>198</xdr:row>
      <xdr:rowOff>137207</xdr:rowOff>
    </xdr:to>
    <xdr:graphicFrame macro="">
      <xdr:nvGraphicFramePr>
        <xdr:cNvPr id="1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375782</xdr:colOff>
      <xdr:row>199</xdr:row>
      <xdr:rowOff>76199</xdr:rowOff>
    </xdr:from>
    <xdr:to>
      <xdr:col>5</xdr:col>
      <xdr:colOff>352425</xdr:colOff>
      <xdr:row>210</xdr:row>
      <xdr:rowOff>80057</xdr:rowOff>
    </xdr:to>
    <xdr:graphicFrame macro="">
      <xdr:nvGraphicFramePr>
        <xdr:cNvPr id="1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356732</xdr:colOff>
      <xdr:row>199</xdr:row>
      <xdr:rowOff>85724</xdr:rowOff>
    </xdr:from>
    <xdr:to>
      <xdr:col>11</xdr:col>
      <xdr:colOff>314325</xdr:colOff>
      <xdr:row>210</xdr:row>
      <xdr:rowOff>89581</xdr:rowOff>
    </xdr:to>
    <xdr:graphicFrame macro="">
      <xdr:nvGraphicFramePr>
        <xdr:cNvPr id="1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363536</xdr:colOff>
      <xdr:row>199</xdr:row>
      <xdr:rowOff>76199</xdr:rowOff>
    </xdr:from>
    <xdr:to>
      <xdr:col>18</xdr:col>
      <xdr:colOff>333375</xdr:colOff>
      <xdr:row>210</xdr:row>
      <xdr:rowOff>80056</xdr:rowOff>
    </xdr:to>
    <xdr:graphicFrame macro="">
      <xdr:nvGraphicFramePr>
        <xdr:cNvPr id="1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1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342901</xdr:colOff>
      <xdr:row>71</xdr:row>
      <xdr:rowOff>0</xdr:rowOff>
    </xdr:from>
    <xdr:to>
      <xdr:col>23</xdr:col>
      <xdr:colOff>1</xdr:colOff>
      <xdr:row>88</xdr:row>
      <xdr:rowOff>9525</xdr:rowOff>
    </xdr:to>
    <xdr:graphicFrame macro="">
      <xdr:nvGraphicFramePr>
        <xdr:cNvPr id="15"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343125</xdr:colOff>
      <xdr:row>176</xdr:row>
      <xdr:rowOff>9524</xdr:rowOff>
    </xdr:from>
    <xdr:to>
      <xdr:col>24</xdr:col>
      <xdr:colOff>247650</xdr:colOff>
      <xdr:row>187</xdr:row>
      <xdr:rowOff>13381</xdr:rowOff>
    </xdr:to>
    <xdr:graphicFrame macro="">
      <xdr:nvGraphicFramePr>
        <xdr:cNvPr id="16"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333600</xdr:colOff>
      <xdr:row>187</xdr:row>
      <xdr:rowOff>123824</xdr:rowOff>
    </xdr:from>
    <xdr:to>
      <xdr:col>24</xdr:col>
      <xdr:colOff>238125</xdr:colOff>
      <xdr:row>198</xdr:row>
      <xdr:rowOff>127681</xdr:rowOff>
    </xdr:to>
    <xdr:graphicFrame macro="">
      <xdr:nvGraphicFramePr>
        <xdr:cNvPr id="17"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343125</xdr:colOff>
      <xdr:row>199</xdr:row>
      <xdr:rowOff>85724</xdr:rowOff>
    </xdr:from>
    <xdr:to>
      <xdr:col>24</xdr:col>
      <xdr:colOff>247650</xdr:colOff>
      <xdr:row>210</xdr:row>
      <xdr:rowOff>89581</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45</xdr:col>
      <xdr:colOff>19050</xdr:colOff>
      <xdr:row>30</xdr:row>
      <xdr:rowOff>114300</xdr:rowOff>
    </xdr:from>
    <xdr:to>
      <xdr:col>50</xdr:col>
      <xdr:colOff>434975</xdr:colOff>
      <xdr:row>42</xdr:row>
      <xdr:rowOff>161925</xdr:rowOff>
    </xdr:to>
    <xdr:graphicFrame macro="">
      <xdr:nvGraphicFramePr>
        <xdr:cNvPr id="19"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44</xdr:col>
      <xdr:colOff>396875</xdr:colOff>
      <xdr:row>17</xdr:row>
      <xdr:rowOff>69850</xdr:rowOff>
    </xdr:from>
    <xdr:to>
      <xdr:col>50</xdr:col>
      <xdr:colOff>438150</xdr:colOff>
      <xdr:row>29</xdr:row>
      <xdr:rowOff>184150</xdr:rowOff>
    </xdr:to>
    <xdr:graphicFrame macro="">
      <xdr:nvGraphicFramePr>
        <xdr:cNvPr id="20" name="Graphique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48</xdr:col>
      <xdr:colOff>241299</xdr:colOff>
      <xdr:row>3</xdr:row>
      <xdr:rowOff>31750</xdr:rowOff>
    </xdr:from>
    <xdr:to>
      <xdr:col>53</xdr:col>
      <xdr:colOff>33130</xdr:colOff>
      <xdr:row>14</xdr:row>
      <xdr:rowOff>140805</xdr:rowOff>
    </xdr:to>
    <xdr:graphicFrame macro="">
      <xdr:nvGraphicFramePr>
        <xdr:cNvPr id="21" name="Graphique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357868</xdr:colOff>
      <xdr:row>4</xdr:row>
      <xdr:rowOff>323850</xdr:rowOff>
    </xdr:from>
    <xdr:to>
      <xdr:col>18</xdr:col>
      <xdr:colOff>710293</xdr:colOff>
      <xdr:row>14</xdr:row>
      <xdr:rowOff>17689</xdr:rowOff>
    </xdr:to>
    <xdr:graphicFrame macro="">
      <xdr:nvGraphicFramePr>
        <xdr:cNvPr id="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333375</xdr:colOff>
      <xdr:row>14</xdr:row>
      <xdr:rowOff>91169</xdr:rowOff>
    </xdr:from>
    <xdr:to>
      <xdr:col>18</xdr:col>
      <xdr:colOff>676275</xdr:colOff>
      <xdr:row>24</xdr:row>
      <xdr:rowOff>13608</xdr:rowOff>
    </xdr:to>
    <xdr:graphicFrame macro="">
      <xdr:nvGraphicFramePr>
        <xdr:cNvPr id="9"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361950</xdr:colOff>
      <xdr:row>24</xdr:row>
      <xdr:rowOff>107497</xdr:rowOff>
    </xdr:from>
    <xdr:to>
      <xdr:col>18</xdr:col>
      <xdr:colOff>704850</xdr:colOff>
      <xdr:row>34</xdr:row>
      <xdr:rowOff>155122</xdr:rowOff>
    </xdr:to>
    <xdr:graphicFrame macro="">
      <xdr:nvGraphicFramePr>
        <xdr:cNvPr id="1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357868</xdr:colOff>
      <xdr:row>35</xdr:row>
      <xdr:rowOff>50347</xdr:rowOff>
    </xdr:from>
    <xdr:to>
      <xdr:col>18</xdr:col>
      <xdr:colOff>710293</xdr:colOff>
      <xdr:row>44</xdr:row>
      <xdr:rowOff>13607</xdr:rowOff>
    </xdr:to>
    <xdr:graphicFrame macro="">
      <xdr:nvGraphicFramePr>
        <xdr:cNvPr id="1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108856</xdr:colOff>
      <xdr:row>41</xdr:row>
      <xdr:rowOff>95249</xdr:rowOff>
    </xdr:from>
    <xdr:to>
      <xdr:col>14</xdr:col>
      <xdr:colOff>449034</xdr:colOff>
      <xdr:row>50</xdr:row>
      <xdr:rowOff>149678</xdr:rowOff>
    </xdr:to>
    <xdr:graphicFrame macro="">
      <xdr:nvGraphicFramePr>
        <xdr:cNvPr id="1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28574</xdr:rowOff>
    </xdr:from>
    <xdr:to>
      <xdr:col>8</xdr:col>
      <xdr:colOff>563785</xdr:colOff>
      <xdr:row>42</xdr:row>
      <xdr:rowOff>284138</xdr:rowOff>
    </xdr:to>
    <xdr:grpSp>
      <xdr:nvGrpSpPr>
        <xdr:cNvPr id="2" name="Groupe 1"/>
        <xdr:cNvGrpSpPr/>
      </xdr:nvGrpSpPr>
      <xdr:grpSpPr>
        <a:xfrm>
          <a:off x="12478193143" y="28574"/>
          <a:ext cx="6809464" cy="10079921"/>
          <a:chOff x="12478213406" y="777338"/>
          <a:chExt cx="8067752" cy="13553942"/>
        </a:xfrm>
      </xdr:grpSpPr>
      <xdr:grpSp>
        <xdr:nvGrpSpPr>
          <xdr:cNvPr id="3" name="Groupe 2"/>
          <xdr:cNvGrpSpPr/>
        </xdr:nvGrpSpPr>
        <xdr:grpSpPr>
          <a:xfrm>
            <a:off x="12478213406" y="777338"/>
            <a:ext cx="8067752" cy="12079220"/>
            <a:chOff x="12478213419" y="734521"/>
            <a:chExt cx="8067753" cy="11413868"/>
          </a:xfrm>
        </xdr:grpSpPr>
        <xdr:pic>
          <xdr:nvPicPr>
            <xdr:cNvPr id="11" name="Image 10" descr="entete.png"/>
            <xdr:cNvPicPr>
              <a:picLocks noChangeAspect="1"/>
            </xdr:cNvPicPr>
          </xdr:nvPicPr>
          <xdr:blipFill>
            <a:blip xmlns:r="http://schemas.openxmlformats.org/officeDocument/2006/relationships" r:embed="rId1"/>
            <a:stretch>
              <a:fillRect/>
            </a:stretch>
          </xdr:blipFill>
          <xdr:spPr>
            <a:xfrm>
              <a:off x="12478213419" y="734521"/>
              <a:ext cx="8061483" cy="1004898"/>
            </a:xfrm>
            <a:prstGeom prst="rect">
              <a:avLst/>
            </a:prstGeom>
          </xdr:spPr>
        </xdr:pic>
        <xdr:grpSp>
          <xdr:nvGrpSpPr>
            <xdr:cNvPr id="12" name="Groupe 24"/>
            <xdr:cNvGrpSpPr/>
          </xdr:nvGrpSpPr>
          <xdr:grpSpPr>
            <a:xfrm>
              <a:off x="12478230317" y="2609977"/>
              <a:ext cx="8050855" cy="9538412"/>
              <a:chOff x="12478242300" y="2531072"/>
              <a:chExt cx="8033204" cy="9360947"/>
            </a:xfrm>
          </xdr:grpSpPr>
          <xdr:pic>
            <xdr:nvPicPr>
              <xdr:cNvPr id="13" name="Image 12" descr="6.jpg"/>
              <xdr:cNvPicPr>
                <a:picLocks noChangeAspect="1"/>
              </xdr:cNvPicPr>
            </xdr:nvPicPr>
            <xdr:blipFill>
              <a:blip xmlns:r="http://schemas.openxmlformats.org/officeDocument/2006/relationships" r:embed="rId2"/>
              <a:srcRect b="4672"/>
              <a:stretch>
                <a:fillRect/>
              </a:stretch>
            </xdr:blipFill>
            <xdr:spPr>
              <a:xfrm>
                <a:off x="12485098763" y="5704686"/>
                <a:ext cx="1176741" cy="1207893"/>
              </a:xfrm>
              <a:prstGeom prst="rect">
                <a:avLst/>
              </a:prstGeom>
            </xdr:spPr>
          </xdr:pic>
          <xdr:pic>
            <xdr:nvPicPr>
              <xdr:cNvPr id="14" name="Image 13" descr="1.jpg"/>
              <xdr:cNvPicPr>
                <a:picLocks noChangeAspect="1"/>
              </xdr:cNvPicPr>
            </xdr:nvPicPr>
            <xdr:blipFill>
              <a:blip xmlns:r="http://schemas.openxmlformats.org/officeDocument/2006/relationships" r:embed="rId3"/>
              <a:srcRect l="31465"/>
              <a:stretch>
                <a:fillRect/>
              </a:stretch>
            </xdr:blipFill>
            <xdr:spPr>
              <a:xfrm>
                <a:off x="12480804592" y="2531072"/>
                <a:ext cx="5410206" cy="646257"/>
              </a:xfrm>
              <a:prstGeom prst="rect">
                <a:avLst/>
              </a:prstGeom>
            </xdr:spPr>
          </xdr:pic>
          <xdr:pic>
            <xdr:nvPicPr>
              <xdr:cNvPr id="15" name="Image 3" descr="3.jpg"/>
              <xdr:cNvPicPr>
                <a:picLocks noChangeAspect="1"/>
              </xdr:cNvPicPr>
            </xdr:nvPicPr>
            <xdr:blipFill>
              <a:blip xmlns:r="http://schemas.openxmlformats.org/officeDocument/2006/relationships" r:embed="rId4"/>
              <a:srcRect l="5065" t="17175" r="1635"/>
              <a:stretch>
                <a:fillRect/>
              </a:stretch>
            </xdr:blipFill>
            <xdr:spPr>
              <a:xfrm>
                <a:off x="12478242300" y="3285064"/>
                <a:ext cx="2390362" cy="404533"/>
              </a:xfrm>
              <a:prstGeom prst="rect">
                <a:avLst/>
              </a:prstGeom>
            </xdr:spPr>
          </xdr:pic>
          <xdr:pic>
            <xdr:nvPicPr>
              <xdr:cNvPr id="16" name="Image 15" descr="2.jpg"/>
              <xdr:cNvPicPr>
                <a:picLocks noChangeAspect="1"/>
              </xdr:cNvPicPr>
            </xdr:nvPicPr>
            <xdr:blipFill>
              <a:blip xmlns:r="http://schemas.openxmlformats.org/officeDocument/2006/relationships" r:embed="rId5"/>
              <a:srcRect t="2861" r="7317"/>
              <a:stretch>
                <a:fillRect/>
              </a:stretch>
            </xdr:blipFill>
            <xdr:spPr>
              <a:xfrm>
                <a:off x="12485072310" y="3280770"/>
                <a:ext cx="1139619" cy="1696397"/>
              </a:xfrm>
              <a:prstGeom prst="rect">
                <a:avLst/>
              </a:prstGeom>
            </xdr:spPr>
          </xdr:pic>
          <xdr:pic>
            <xdr:nvPicPr>
              <xdr:cNvPr id="17" name="Image 16" descr="5.jpg"/>
              <xdr:cNvPicPr>
                <a:picLocks noChangeAspect="1"/>
              </xdr:cNvPicPr>
            </xdr:nvPicPr>
            <xdr:blipFill>
              <a:blip xmlns:r="http://schemas.openxmlformats.org/officeDocument/2006/relationships" r:embed="rId6"/>
              <a:srcRect t="4412" r="1049"/>
              <a:stretch>
                <a:fillRect/>
              </a:stretch>
            </xdr:blipFill>
            <xdr:spPr>
              <a:xfrm>
                <a:off x="12480808365" y="5003652"/>
                <a:ext cx="5296308" cy="617860"/>
              </a:xfrm>
              <a:prstGeom prst="rect">
                <a:avLst/>
              </a:prstGeom>
            </xdr:spPr>
          </xdr:pic>
          <xdr:pic>
            <xdr:nvPicPr>
              <xdr:cNvPr id="18" name="Image 17" descr="9.jpg"/>
              <xdr:cNvPicPr>
                <a:picLocks noChangeAspect="1"/>
              </xdr:cNvPicPr>
            </xdr:nvPicPr>
            <xdr:blipFill>
              <a:blip xmlns:r="http://schemas.openxmlformats.org/officeDocument/2006/relationships" r:embed="rId7"/>
              <a:srcRect r="1244" b="25068"/>
              <a:stretch>
                <a:fillRect/>
              </a:stretch>
            </xdr:blipFill>
            <xdr:spPr>
              <a:xfrm>
                <a:off x="12480800985" y="6994732"/>
                <a:ext cx="5341315" cy="718001"/>
              </a:xfrm>
              <a:prstGeom prst="rect">
                <a:avLst/>
              </a:prstGeom>
            </xdr:spPr>
          </xdr:pic>
          <xdr:pic>
            <xdr:nvPicPr>
              <xdr:cNvPr id="19" name="Image 18" descr="10.jpg"/>
              <xdr:cNvPicPr>
                <a:picLocks noChangeAspect="1"/>
              </xdr:cNvPicPr>
            </xdr:nvPicPr>
            <xdr:blipFill>
              <a:blip xmlns:r="http://schemas.openxmlformats.org/officeDocument/2006/relationships" r:embed="rId8"/>
              <a:srcRect l="516" t="6196" r="1324"/>
              <a:stretch>
                <a:fillRect/>
              </a:stretch>
            </xdr:blipFill>
            <xdr:spPr>
              <a:xfrm>
                <a:off x="12480807103" y="11075181"/>
                <a:ext cx="5422204" cy="626300"/>
              </a:xfrm>
              <a:prstGeom prst="rect">
                <a:avLst/>
              </a:prstGeom>
            </xdr:spPr>
          </xdr:pic>
          <xdr:pic>
            <xdr:nvPicPr>
              <xdr:cNvPr id="20" name="Image 19" descr="4.jpg"/>
              <xdr:cNvPicPr>
                <a:picLocks noChangeAspect="1"/>
              </xdr:cNvPicPr>
            </xdr:nvPicPr>
            <xdr:blipFill>
              <a:blip xmlns:r="http://schemas.openxmlformats.org/officeDocument/2006/relationships" r:embed="rId9"/>
              <a:srcRect l="11129" t="687" r="1318" b="95448"/>
              <a:stretch>
                <a:fillRect/>
              </a:stretch>
            </xdr:blipFill>
            <xdr:spPr>
              <a:xfrm>
                <a:off x="12478453545" y="4608601"/>
                <a:ext cx="2102913" cy="288167"/>
              </a:xfrm>
              <a:prstGeom prst="rect">
                <a:avLst/>
              </a:prstGeom>
            </xdr:spPr>
          </xdr:pic>
          <xdr:pic>
            <xdr:nvPicPr>
              <xdr:cNvPr id="21" name="Image 20" descr="4.jpg"/>
              <xdr:cNvPicPr>
                <a:picLocks noChangeAspect="1"/>
              </xdr:cNvPicPr>
            </xdr:nvPicPr>
            <xdr:blipFill>
              <a:blip xmlns:r="http://schemas.openxmlformats.org/officeDocument/2006/relationships" r:embed="rId9"/>
              <a:srcRect l="46473" t="21839" r="1169" b="74515"/>
              <a:stretch>
                <a:fillRect/>
              </a:stretch>
            </xdr:blipFill>
            <xdr:spPr>
              <a:xfrm>
                <a:off x="12479351244" y="6364449"/>
                <a:ext cx="1257570" cy="323850"/>
              </a:xfrm>
              <a:prstGeom prst="rect">
                <a:avLst/>
              </a:prstGeom>
            </xdr:spPr>
          </xdr:pic>
          <xdr:pic>
            <xdr:nvPicPr>
              <xdr:cNvPr id="22" name="Image 21" descr="4.jpg"/>
              <xdr:cNvPicPr>
                <a:picLocks noChangeAspect="1"/>
              </xdr:cNvPicPr>
            </xdr:nvPicPr>
            <xdr:blipFill>
              <a:blip xmlns:r="http://schemas.openxmlformats.org/officeDocument/2006/relationships" r:embed="rId9"/>
              <a:srcRect l="45228" t="42334" r="2322" b="53342"/>
              <a:stretch>
                <a:fillRect/>
              </a:stretch>
            </xdr:blipFill>
            <xdr:spPr>
              <a:xfrm>
                <a:off x="12479356790" y="7528419"/>
                <a:ext cx="1259777" cy="384067"/>
              </a:xfrm>
              <a:prstGeom prst="rect">
                <a:avLst/>
              </a:prstGeom>
            </xdr:spPr>
          </xdr:pic>
          <xdr:pic>
            <xdr:nvPicPr>
              <xdr:cNvPr id="23" name="Image 22" descr="4.jpg"/>
              <xdr:cNvPicPr>
                <a:picLocks noChangeAspect="1"/>
              </xdr:cNvPicPr>
            </xdr:nvPicPr>
            <xdr:blipFill>
              <a:blip xmlns:r="http://schemas.openxmlformats.org/officeDocument/2006/relationships" r:embed="rId9"/>
              <a:srcRect l="44019" t="81511" r="1652" b="13847"/>
              <a:stretch>
                <a:fillRect/>
              </a:stretch>
            </xdr:blipFill>
            <xdr:spPr>
              <a:xfrm>
                <a:off x="12479338879" y="11532309"/>
                <a:ext cx="1304925" cy="359710"/>
              </a:xfrm>
              <a:prstGeom prst="rect">
                <a:avLst/>
              </a:prstGeom>
            </xdr:spPr>
          </xdr:pic>
        </xdr:grpSp>
      </xdr:grpSp>
      <xdr:grpSp>
        <xdr:nvGrpSpPr>
          <xdr:cNvPr id="4" name="Groupe 3"/>
          <xdr:cNvGrpSpPr/>
        </xdr:nvGrpSpPr>
        <xdr:grpSpPr>
          <a:xfrm>
            <a:off x="12485086827" y="8752450"/>
            <a:ext cx="1180984" cy="3163102"/>
            <a:chOff x="12485086827" y="9057250"/>
            <a:chExt cx="1180984" cy="3163102"/>
          </a:xfrm>
        </xdr:grpSpPr>
        <xdr:pic>
          <xdr:nvPicPr>
            <xdr:cNvPr id="8" name="Image 7" descr="5eme 6eme tench2a.jpg"/>
            <xdr:cNvPicPr>
              <a:picLocks noChangeAspect="1"/>
            </xdr:cNvPicPr>
          </xdr:nvPicPr>
          <xdr:blipFill>
            <a:blip xmlns:r="http://schemas.openxmlformats.org/officeDocument/2006/relationships" r:embed="rId10"/>
            <a:srcRect b="53395"/>
            <a:stretch>
              <a:fillRect/>
            </a:stretch>
          </xdr:blipFill>
          <xdr:spPr>
            <a:xfrm>
              <a:off x="12485094106" y="9057250"/>
              <a:ext cx="1149437" cy="1460587"/>
            </a:xfrm>
            <a:prstGeom prst="rect">
              <a:avLst/>
            </a:prstGeom>
          </xdr:spPr>
        </xdr:pic>
        <xdr:pic>
          <xdr:nvPicPr>
            <xdr:cNvPr id="9" name="Image 8" descr="5eme 6eme tench2a.jpg"/>
            <xdr:cNvPicPr>
              <a:picLocks noChangeAspect="1"/>
            </xdr:cNvPicPr>
          </xdr:nvPicPr>
          <xdr:blipFill>
            <a:blip xmlns:r="http://schemas.openxmlformats.org/officeDocument/2006/relationships" r:embed="rId10"/>
            <a:srcRect t="86728"/>
            <a:stretch>
              <a:fillRect/>
            </a:stretch>
          </xdr:blipFill>
          <xdr:spPr>
            <a:xfrm>
              <a:off x="12485086827" y="11837715"/>
              <a:ext cx="1162049" cy="382637"/>
            </a:xfrm>
            <a:prstGeom prst="rect">
              <a:avLst/>
            </a:prstGeom>
          </xdr:spPr>
        </xdr:pic>
        <xdr:pic>
          <xdr:nvPicPr>
            <xdr:cNvPr id="10" name="Image 9" descr="5eme 6eme tench2a.jpg"/>
            <xdr:cNvPicPr>
              <a:picLocks noChangeAspect="1"/>
            </xdr:cNvPicPr>
          </xdr:nvPicPr>
          <xdr:blipFill>
            <a:blip xmlns:r="http://schemas.openxmlformats.org/officeDocument/2006/relationships" r:embed="rId10"/>
            <a:srcRect t="53704" b="20987"/>
            <a:stretch>
              <a:fillRect/>
            </a:stretch>
          </xdr:blipFill>
          <xdr:spPr>
            <a:xfrm>
              <a:off x="12485094107" y="10813352"/>
              <a:ext cx="1173704" cy="781050"/>
            </a:xfrm>
            <a:prstGeom prst="rect">
              <a:avLst/>
            </a:prstGeom>
          </xdr:spPr>
        </xdr:pic>
      </xdr:grpSp>
      <xdr:grpSp>
        <xdr:nvGrpSpPr>
          <xdr:cNvPr id="5" name="Groupe 4"/>
          <xdr:cNvGrpSpPr/>
        </xdr:nvGrpSpPr>
        <xdr:grpSpPr>
          <a:xfrm>
            <a:off x="12485097470" y="12718480"/>
            <a:ext cx="1181095" cy="1612800"/>
            <a:chOff x="12485097470" y="12832780"/>
            <a:chExt cx="1181095" cy="1612800"/>
          </a:xfrm>
        </xdr:grpSpPr>
        <xdr:pic>
          <xdr:nvPicPr>
            <xdr:cNvPr id="6" name="Image 5" descr="6eme tench2a et lqngues.jpg"/>
            <xdr:cNvPicPr>
              <a:picLocks noChangeAspect="1"/>
            </xdr:cNvPicPr>
          </xdr:nvPicPr>
          <xdr:blipFill>
            <a:blip xmlns:r="http://schemas.openxmlformats.org/officeDocument/2006/relationships" r:embed="rId11"/>
            <a:srcRect t="73931" b="6869"/>
            <a:stretch>
              <a:fillRect/>
            </a:stretch>
          </xdr:blipFill>
          <xdr:spPr>
            <a:xfrm>
              <a:off x="12485097470" y="12832780"/>
              <a:ext cx="1181095" cy="1209678"/>
            </a:xfrm>
            <a:prstGeom prst="rect">
              <a:avLst/>
            </a:prstGeom>
          </xdr:spPr>
        </xdr:pic>
        <xdr:pic>
          <xdr:nvPicPr>
            <xdr:cNvPr id="7" name="Image 6" descr="6eme tench2a et lqngues.jpg"/>
            <xdr:cNvPicPr>
              <a:picLocks noChangeAspect="1"/>
            </xdr:cNvPicPr>
          </xdr:nvPicPr>
          <xdr:blipFill>
            <a:blip xmlns:r="http://schemas.openxmlformats.org/officeDocument/2006/relationships" r:embed="rId11"/>
            <a:srcRect t="93131"/>
            <a:stretch>
              <a:fillRect/>
            </a:stretch>
          </xdr:blipFill>
          <xdr:spPr>
            <a:xfrm>
              <a:off x="12485113104" y="14121729"/>
              <a:ext cx="1152525" cy="323851"/>
            </a:xfrm>
            <a:prstGeom prst="rect">
              <a:avLst/>
            </a:prstGeom>
          </xdr:spPr>
        </xdr:pic>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444211</xdr:colOff>
      <xdr:row>15</xdr:row>
      <xdr:rowOff>48057</xdr:rowOff>
    </xdr:from>
    <xdr:to>
      <xdr:col>5</xdr:col>
      <xdr:colOff>142875</xdr:colOff>
      <xdr:row>31</xdr:row>
      <xdr:rowOff>79375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447675</xdr:colOff>
      <xdr:row>37</xdr:row>
      <xdr:rowOff>37753</xdr:rowOff>
    </xdr:from>
    <xdr:to>
      <xdr:col>4</xdr:col>
      <xdr:colOff>254000</xdr:colOff>
      <xdr:row>47</xdr:row>
      <xdr:rowOff>171450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ououniahmed2@gmail.com" TargetMode="External"/><Relationship Id="rId2" Type="http://schemas.openxmlformats.org/officeDocument/2006/relationships/hyperlink" Target="https://www.youtube.com/watch?v=2D_txm2jfPM" TargetMode="External"/><Relationship Id="rId1" Type="http://schemas.openxmlformats.org/officeDocument/2006/relationships/hyperlink" Target="https://www.youtube.com/watch?v=2D_txm2jfP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facebook.com/bououni.ahme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3" tint="0.39997558519241921"/>
  </sheetPr>
  <dimension ref="A1:J65"/>
  <sheetViews>
    <sheetView rightToLeft="1" zoomScale="85" zoomScaleNormal="85" zoomScaleSheetLayoutView="115" workbookViewId="0"/>
  </sheetViews>
  <sheetFormatPr baseColWidth="10" defaultColWidth="9.140625" defaultRowHeight="15"/>
  <cols>
    <col min="1" max="1" width="3.7109375" customWidth="1"/>
    <col min="9" max="9" width="10.42578125" customWidth="1"/>
    <col min="10" max="10" width="13" customWidth="1"/>
  </cols>
  <sheetData>
    <row r="1" spans="1:10" s="125" customFormat="1" ht="18.75">
      <c r="A1" s="310"/>
      <c r="B1" s="310" t="s">
        <v>154</v>
      </c>
      <c r="C1" s="310"/>
      <c r="D1" s="310"/>
      <c r="E1" s="310"/>
      <c r="F1" s="310"/>
      <c r="G1" s="310"/>
      <c r="H1" s="310"/>
      <c r="I1" s="310"/>
      <c r="J1" s="310"/>
    </row>
    <row r="2" spans="1:10" ht="18.75">
      <c r="A2" s="311" t="s">
        <v>155</v>
      </c>
      <c r="B2" s="125"/>
    </row>
    <row r="4" spans="1:10" s="311" customFormat="1" ht="12.75">
      <c r="B4" s="206" t="s">
        <v>156</v>
      </c>
      <c r="H4" s="312" t="s">
        <v>14</v>
      </c>
    </row>
    <row r="5" spans="1:10" s="311" customFormat="1" ht="12.75">
      <c r="B5" s="311" t="s">
        <v>157</v>
      </c>
      <c r="J5" s="313" t="s">
        <v>15</v>
      </c>
    </row>
    <row r="6" spans="1:10" s="311" customFormat="1" ht="12.75">
      <c r="B6" s="311" t="s">
        <v>158</v>
      </c>
      <c r="J6" s="314" t="s">
        <v>159</v>
      </c>
    </row>
    <row r="7" spans="1:10" s="311" customFormat="1" ht="12.75">
      <c r="B7" s="311" t="s">
        <v>160</v>
      </c>
      <c r="J7" s="314" t="s">
        <v>161</v>
      </c>
    </row>
    <row r="8" spans="1:10" s="125" customFormat="1" ht="18.75">
      <c r="A8" s="310"/>
      <c r="B8" s="310" t="s">
        <v>89</v>
      </c>
      <c r="C8" s="310"/>
      <c r="D8" s="310"/>
      <c r="E8" s="310"/>
      <c r="F8" s="310"/>
      <c r="G8" s="310"/>
      <c r="H8" s="310"/>
      <c r="I8" s="310"/>
      <c r="J8" s="310"/>
    </row>
    <row r="9" spans="1:10" ht="19.5" thickBot="1">
      <c r="A9" s="315" t="s">
        <v>82</v>
      </c>
      <c r="B9" s="125"/>
    </row>
    <row r="10" spans="1:10">
      <c r="A10" s="126" t="s">
        <v>83</v>
      </c>
      <c r="B10" s="126"/>
      <c r="C10" s="126"/>
      <c r="D10" s="126"/>
      <c r="G10" s="324" t="s">
        <v>138</v>
      </c>
      <c r="H10" s="325"/>
      <c r="I10" s="326"/>
    </row>
    <row r="11" spans="1:10">
      <c r="B11" t="s">
        <v>79</v>
      </c>
      <c r="G11" s="305"/>
      <c r="H11" s="327" t="s">
        <v>11</v>
      </c>
      <c r="I11" s="328"/>
    </row>
    <row r="12" spans="1:10">
      <c r="B12" t="s">
        <v>80</v>
      </c>
      <c r="G12" s="306"/>
      <c r="H12" s="327" t="s">
        <v>12</v>
      </c>
      <c r="I12" s="328"/>
    </row>
    <row r="13" spans="1:10" ht="15.75" thickBot="1">
      <c r="B13" t="s">
        <v>81</v>
      </c>
      <c r="G13" s="307">
        <v>7.77</v>
      </c>
      <c r="H13" s="329" t="s">
        <v>13</v>
      </c>
      <c r="I13" s="330"/>
    </row>
    <row r="14" spans="1:10">
      <c r="B14" t="s">
        <v>85</v>
      </c>
    </row>
    <row r="15" spans="1:10">
      <c r="B15" t="s">
        <v>84</v>
      </c>
    </row>
    <row r="16" spans="1:10" ht="6" customHeight="1"/>
    <row r="17" spans="1:10">
      <c r="A17" s="126" t="s">
        <v>86</v>
      </c>
    </row>
    <row r="18" spans="1:10">
      <c r="B18" t="s">
        <v>112</v>
      </c>
    </row>
    <row r="19" spans="1:10" ht="6" customHeight="1"/>
    <row r="20" spans="1:10">
      <c r="A20" s="126" t="s">
        <v>87</v>
      </c>
    </row>
    <row r="21" spans="1:10">
      <c r="B21" t="s">
        <v>88</v>
      </c>
    </row>
    <row r="22" spans="1:10" ht="9" customHeight="1"/>
    <row r="23" spans="1:10" s="219" customFormat="1" ht="20.25" customHeight="1">
      <c r="A23" s="217"/>
      <c r="B23" s="310" t="s">
        <v>137</v>
      </c>
      <c r="C23" s="217"/>
      <c r="D23" s="217"/>
      <c r="E23" s="217"/>
      <c r="F23" s="218"/>
      <c r="G23" s="218"/>
      <c r="H23" s="218"/>
      <c r="I23" s="218"/>
      <c r="J23" s="218"/>
    </row>
    <row r="24" spans="1:10" ht="6.75" customHeight="1" thickBot="1"/>
    <row r="25" spans="1:10">
      <c r="A25" s="216" t="s">
        <v>91</v>
      </c>
      <c r="B25" s="215"/>
      <c r="C25" s="215"/>
      <c r="D25" s="215"/>
      <c r="E25" s="215"/>
      <c r="F25" s="215"/>
      <c r="G25" s="215"/>
      <c r="I25" s="322" t="s">
        <v>148</v>
      </c>
      <c r="J25" s="323"/>
    </row>
    <row r="26" spans="1:10">
      <c r="A26" s="214">
        <v>1</v>
      </c>
      <c r="B26" s="215" t="s">
        <v>90</v>
      </c>
      <c r="C26" s="215"/>
      <c r="D26" s="215"/>
      <c r="E26" s="215"/>
      <c r="F26" s="215"/>
      <c r="G26" s="215"/>
      <c r="I26" s="318" t="s">
        <v>150</v>
      </c>
      <c r="J26" s="319"/>
    </row>
    <row r="27" spans="1:10" ht="16.5" thickBot="1">
      <c r="A27" s="214">
        <v>2</v>
      </c>
      <c r="B27" s="215" t="s">
        <v>92</v>
      </c>
      <c r="C27" s="215"/>
      <c r="D27" s="215"/>
      <c r="E27" s="215"/>
      <c r="F27" s="215"/>
      <c r="G27" s="215"/>
      <c r="I27" s="320" t="s">
        <v>149</v>
      </c>
      <c r="J27" s="321"/>
    </row>
    <row r="28" spans="1:10">
      <c r="A28" s="214">
        <v>3</v>
      </c>
      <c r="B28" s="215" t="s">
        <v>162</v>
      </c>
      <c r="C28" s="215"/>
      <c r="D28" s="215"/>
      <c r="E28" s="215"/>
      <c r="F28" s="215"/>
      <c r="G28" s="215"/>
      <c r="I28" s="308"/>
      <c r="J28" s="308"/>
    </row>
    <row r="29" spans="1:10" ht="15.75" thickBot="1">
      <c r="A29" s="215"/>
      <c r="B29" s="215"/>
      <c r="C29" s="215"/>
      <c r="D29" s="215"/>
      <c r="E29" s="215"/>
      <c r="F29" s="215"/>
      <c r="G29" s="215"/>
      <c r="I29" s="308"/>
      <c r="J29" s="308"/>
    </row>
    <row r="30" spans="1:10">
      <c r="A30" s="216" t="s">
        <v>93</v>
      </c>
      <c r="B30" s="215"/>
      <c r="C30" s="215"/>
      <c r="D30" s="215"/>
      <c r="E30" s="215"/>
      <c r="F30" s="215"/>
      <c r="G30" s="215"/>
      <c r="I30" s="322" t="s">
        <v>151</v>
      </c>
      <c r="J30" s="323"/>
    </row>
    <row r="31" spans="1:10">
      <c r="A31" s="214">
        <v>1</v>
      </c>
      <c r="B31" s="215" t="s">
        <v>162</v>
      </c>
      <c r="C31" s="215"/>
      <c r="D31" s="215"/>
      <c r="E31" s="215"/>
      <c r="F31" s="215"/>
      <c r="G31" s="215"/>
      <c r="I31" s="318" t="s">
        <v>152</v>
      </c>
      <c r="J31" s="319"/>
    </row>
    <row r="32" spans="1:10" ht="16.5" thickBot="1">
      <c r="A32" s="214">
        <v>2</v>
      </c>
      <c r="B32" s="215" t="s">
        <v>163</v>
      </c>
      <c r="C32" s="215"/>
      <c r="D32" s="215"/>
      <c r="E32" s="215"/>
      <c r="F32" s="215"/>
      <c r="G32" s="215"/>
      <c r="I32" s="320" t="s">
        <v>149</v>
      </c>
      <c r="J32" s="321"/>
    </row>
    <row r="33" spans="1:10" ht="9.75" customHeight="1">
      <c r="A33" s="215"/>
      <c r="B33" s="215"/>
      <c r="C33" s="215"/>
      <c r="D33" s="215"/>
      <c r="E33" s="215"/>
      <c r="F33" s="215"/>
      <c r="G33" s="215"/>
    </row>
    <row r="34" spans="1:10" ht="8.25" customHeight="1"/>
    <row r="35" spans="1:10" s="219" customFormat="1" ht="17.25" customHeight="1">
      <c r="A35" s="217"/>
      <c r="B35" s="310" t="s">
        <v>139</v>
      </c>
      <c r="C35" s="217"/>
      <c r="D35" s="217"/>
      <c r="E35" s="217"/>
      <c r="F35" s="218"/>
      <c r="G35" s="218"/>
      <c r="H35" s="218"/>
      <c r="I35" s="218"/>
      <c r="J35" s="218"/>
    </row>
    <row r="36" spans="1:10" ht="8.25" customHeight="1"/>
    <row r="37" spans="1:10">
      <c r="A37" t="s">
        <v>140</v>
      </c>
    </row>
    <row r="38" spans="1:10">
      <c r="A38" t="s">
        <v>164</v>
      </c>
    </row>
    <row r="39" spans="1:10" ht="8.25" customHeight="1"/>
    <row r="40" spans="1:10" s="219" customFormat="1" ht="20.25" customHeight="1">
      <c r="A40" s="217"/>
      <c r="B40" s="310" t="s">
        <v>117</v>
      </c>
      <c r="C40" s="217"/>
      <c r="D40" s="217"/>
      <c r="E40" s="217"/>
      <c r="F40" s="218"/>
      <c r="G40" s="218"/>
      <c r="H40" s="218"/>
      <c r="I40" s="218"/>
      <c r="J40" s="218"/>
    </row>
    <row r="41" spans="1:10" ht="6" customHeight="1"/>
    <row r="42" spans="1:10">
      <c r="A42" t="s">
        <v>141</v>
      </c>
    </row>
    <row r="43" spans="1:10">
      <c r="A43" t="s">
        <v>142</v>
      </c>
    </row>
    <row r="44" spans="1:10">
      <c r="A44" t="s">
        <v>113</v>
      </c>
    </row>
    <row r="45" spans="1:10">
      <c r="B45" t="s">
        <v>99</v>
      </c>
    </row>
    <row r="46" spans="1:10">
      <c r="A46" t="s">
        <v>114</v>
      </c>
    </row>
    <row r="47" spans="1:10">
      <c r="B47" t="s">
        <v>101</v>
      </c>
    </row>
    <row r="48" spans="1:10">
      <c r="A48" t="s">
        <v>115</v>
      </c>
    </row>
    <row r="49" spans="1:10">
      <c r="B49" t="s">
        <v>100</v>
      </c>
    </row>
    <row r="50" spans="1:10">
      <c r="A50" t="s">
        <v>116</v>
      </c>
    </row>
    <row r="51" spans="1:10">
      <c r="B51" t="s">
        <v>105</v>
      </c>
    </row>
    <row r="52" spans="1:10" s="219" customFormat="1" ht="18" customHeight="1">
      <c r="A52" s="217"/>
      <c r="B52" s="310" t="s">
        <v>136</v>
      </c>
      <c r="C52" s="217"/>
      <c r="D52" s="217"/>
      <c r="E52" s="217"/>
      <c r="F52" s="218"/>
      <c r="G52" s="218"/>
      <c r="H52" s="218"/>
      <c r="I52" s="218"/>
      <c r="J52" s="218"/>
    </row>
    <row r="53" spans="1:10">
      <c r="B53" t="s">
        <v>165</v>
      </c>
    </row>
    <row r="54" spans="1:10" ht="8.25" customHeight="1"/>
    <row r="55" spans="1:10" s="219" customFormat="1" ht="15" customHeight="1">
      <c r="A55" s="217"/>
      <c r="B55" s="310" t="s">
        <v>153</v>
      </c>
      <c r="C55" s="217"/>
      <c r="D55" s="217"/>
      <c r="E55" s="217"/>
      <c r="F55" s="218"/>
      <c r="G55" s="218"/>
      <c r="H55" s="218"/>
      <c r="I55" s="218"/>
      <c r="J55" s="218"/>
    </row>
    <row r="56" spans="1:10">
      <c r="B56" t="s">
        <v>147</v>
      </c>
    </row>
    <row r="57" spans="1:10">
      <c r="B57" t="s">
        <v>146</v>
      </c>
    </row>
    <row r="58" spans="1:10">
      <c r="G58" t="s">
        <v>143</v>
      </c>
    </row>
    <row r="59" spans="1:10">
      <c r="G59" t="s">
        <v>144</v>
      </c>
    </row>
    <row r="60" spans="1:10">
      <c r="G60" t="s">
        <v>145</v>
      </c>
    </row>
    <row r="62" spans="1:10" ht="6" customHeight="1">
      <c r="A62" s="3"/>
    </row>
    <row r="63" spans="1:10" ht="6" customHeight="1">
      <c r="A63" s="3"/>
    </row>
    <row r="64" spans="1:10" ht="16.5" customHeight="1">
      <c r="A64" s="3"/>
      <c r="B64" t="s">
        <v>166</v>
      </c>
    </row>
    <row r="65" spans="1:1" ht="12.75" customHeight="1">
      <c r="A65" s="3"/>
    </row>
  </sheetData>
  <mergeCells count="10">
    <mergeCell ref="I25:J25"/>
    <mergeCell ref="G10:I10"/>
    <mergeCell ref="H11:I11"/>
    <mergeCell ref="H12:I12"/>
    <mergeCell ref="H13:I13"/>
    <mergeCell ref="I26:J26"/>
    <mergeCell ref="I27:J27"/>
    <mergeCell ref="I30:J30"/>
    <mergeCell ref="I31:J31"/>
    <mergeCell ref="I32:J32"/>
  </mergeCells>
  <hyperlinks>
    <hyperlink ref="I27:J27" r:id="rId1" display="انقر هنا"/>
    <hyperlink ref="I32:J32" r:id="rId2" display="انقر هنا"/>
    <hyperlink ref="J6" r:id="rId3"/>
    <hyperlink ref="J5" r:id="rId4"/>
  </hyperlinks>
  <pageMargins left="0.51181102362204722" right="0.51181102362204722" top="0.55118110236220474" bottom="0.55118110236220474" header="0.31496062992125984" footer="0.31496062992125984"/>
  <pageSetup paperSize="9" scale="94" orientation="portrait" verticalDpi="0" r:id="rId5"/>
  <drawing r:id="rId6"/>
</worksheet>
</file>

<file path=xl/worksheets/sheet2.xml><?xml version="1.0" encoding="utf-8"?>
<worksheet xmlns="http://schemas.openxmlformats.org/spreadsheetml/2006/main" xmlns:r="http://schemas.openxmlformats.org/officeDocument/2006/relationships">
  <sheetPr>
    <tabColor rgb="FFFF0000"/>
  </sheetPr>
  <dimension ref="C1:O46"/>
  <sheetViews>
    <sheetView rightToLeft="1" zoomScaleSheetLayoutView="115" workbookViewId="0"/>
  </sheetViews>
  <sheetFormatPr baseColWidth="10" defaultRowHeight="15"/>
  <cols>
    <col min="1" max="1" width="3.5703125" style="3" customWidth="1"/>
    <col min="2" max="2" width="3.85546875" style="3" customWidth="1"/>
    <col min="3" max="3" width="6.7109375" style="11" customWidth="1"/>
    <col min="4" max="4" width="17.85546875" style="3" customWidth="1"/>
    <col min="5" max="5" width="9.5703125" style="12" customWidth="1"/>
    <col min="6" max="6" width="4.42578125" style="3" customWidth="1"/>
    <col min="7" max="7" width="5.7109375" style="3" bestFit="1" customWidth="1"/>
    <col min="8" max="8" width="14.140625" style="3" customWidth="1"/>
    <col min="9" max="9" width="8.42578125" style="3" customWidth="1"/>
    <col min="10" max="10" width="7.5703125" style="3" customWidth="1"/>
    <col min="11" max="257" width="11.42578125" style="3"/>
    <col min="258" max="258" width="10.140625" style="3" customWidth="1"/>
    <col min="259" max="259" width="17.85546875" style="3" customWidth="1"/>
    <col min="260" max="260" width="9.5703125" style="3" customWidth="1"/>
    <col min="261" max="262" width="5.42578125" style="3" bestFit="1" customWidth="1"/>
    <col min="263" max="263" width="5.7109375" style="3" bestFit="1" customWidth="1"/>
    <col min="264" max="264" width="17.85546875" style="3" customWidth="1"/>
    <col min="265" max="513" width="11.42578125" style="3"/>
    <col min="514" max="514" width="10.140625" style="3" customWidth="1"/>
    <col min="515" max="515" width="17.85546875" style="3" customWidth="1"/>
    <col min="516" max="516" width="9.5703125" style="3" customWidth="1"/>
    <col min="517" max="518" width="5.42578125" style="3" bestFit="1" customWidth="1"/>
    <col min="519" max="519" width="5.7109375" style="3" bestFit="1" customWidth="1"/>
    <col min="520" max="520" width="17.85546875" style="3" customWidth="1"/>
    <col min="521" max="769" width="11.42578125" style="3"/>
    <col min="770" max="770" width="10.140625" style="3" customWidth="1"/>
    <col min="771" max="771" width="17.85546875" style="3" customWidth="1"/>
    <col min="772" max="772" width="9.5703125" style="3" customWidth="1"/>
    <col min="773" max="774" width="5.42578125" style="3" bestFit="1" customWidth="1"/>
    <col min="775" max="775" width="5.7109375" style="3" bestFit="1" customWidth="1"/>
    <col min="776" max="776" width="17.85546875" style="3" customWidth="1"/>
    <col min="777" max="1025" width="11.42578125" style="3"/>
    <col min="1026" max="1026" width="10.140625" style="3" customWidth="1"/>
    <col min="1027" max="1027" width="17.85546875" style="3" customWidth="1"/>
    <col min="1028" max="1028" width="9.5703125" style="3" customWidth="1"/>
    <col min="1029" max="1030" width="5.42578125" style="3" bestFit="1" customWidth="1"/>
    <col min="1031" max="1031" width="5.7109375" style="3" bestFit="1" customWidth="1"/>
    <col min="1032" max="1032" width="17.85546875" style="3" customWidth="1"/>
    <col min="1033" max="1281" width="11.42578125" style="3"/>
    <col min="1282" max="1282" width="10.140625" style="3" customWidth="1"/>
    <col min="1283" max="1283" width="17.85546875" style="3" customWidth="1"/>
    <col min="1284" max="1284" width="9.5703125" style="3" customWidth="1"/>
    <col min="1285" max="1286" width="5.42578125" style="3" bestFit="1" customWidth="1"/>
    <col min="1287" max="1287" width="5.7109375" style="3" bestFit="1" customWidth="1"/>
    <col min="1288" max="1288" width="17.85546875" style="3" customWidth="1"/>
    <col min="1289" max="1537" width="11.42578125" style="3"/>
    <col min="1538" max="1538" width="10.140625" style="3" customWidth="1"/>
    <col min="1539" max="1539" width="17.85546875" style="3" customWidth="1"/>
    <col min="1540" max="1540" width="9.5703125" style="3" customWidth="1"/>
    <col min="1541" max="1542" width="5.42578125" style="3" bestFit="1" customWidth="1"/>
    <col min="1543" max="1543" width="5.7109375" style="3" bestFit="1" customWidth="1"/>
    <col min="1544" max="1544" width="17.85546875" style="3" customWidth="1"/>
    <col min="1545" max="1793" width="11.42578125" style="3"/>
    <col min="1794" max="1794" width="10.140625" style="3" customWidth="1"/>
    <col min="1795" max="1795" width="17.85546875" style="3" customWidth="1"/>
    <col min="1796" max="1796" width="9.5703125" style="3" customWidth="1"/>
    <col min="1797" max="1798" width="5.42578125" style="3" bestFit="1" customWidth="1"/>
    <col min="1799" max="1799" width="5.7109375" style="3" bestFit="1" customWidth="1"/>
    <col min="1800" max="1800" width="17.85546875" style="3" customWidth="1"/>
    <col min="1801" max="2049" width="11.42578125" style="3"/>
    <col min="2050" max="2050" width="10.140625" style="3" customWidth="1"/>
    <col min="2051" max="2051" width="17.85546875" style="3" customWidth="1"/>
    <col min="2052" max="2052" width="9.5703125" style="3" customWidth="1"/>
    <col min="2053" max="2054" width="5.42578125" style="3" bestFit="1" customWidth="1"/>
    <col min="2055" max="2055" width="5.7109375" style="3" bestFit="1" customWidth="1"/>
    <col min="2056" max="2056" width="17.85546875" style="3" customWidth="1"/>
    <col min="2057" max="2305" width="11.42578125" style="3"/>
    <col min="2306" max="2306" width="10.140625" style="3" customWidth="1"/>
    <col min="2307" max="2307" width="17.85546875" style="3" customWidth="1"/>
    <col min="2308" max="2308" width="9.5703125" style="3" customWidth="1"/>
    <col min="2309" max="2310" width="5.42578125" style="3" bestFit="1" customWidth="1"/>
    <col min="2311" max="2311" width="5.7109375" style="3" bestFit="1" customWidth="1"/>
    <col min="2312" max="2312" width="17.85546875" style="3" customWidth="1"/>
    <col min="2313" max="2561" width="11.42578125" style="3"/>
    <col min="2562" max="2562" width="10.140625" style="3" customWidth="1"/>
    <col min="2563" max="2563" width="17.85546875" style="3" customWidth="1"/>
    <col min="2564" max="2564" width="9.5703125" style="3" customWidth="1"/>
    <col min="2565" max="2566" width="5.42578125" style="3" bestFit="1" customWidth="1"/>
    <col min="2567" max="2567" width="5.7109375" style="3" bestFit="1" customWidth="1"/>
    <col min="2568" max="2568" width="17.85546875" style="3" customWidth="1"/>
    <col min="2569" max="2817" width="11.42578125" style="3"/>
    <col min="2818" max="2818" width="10.140625" style="3" customWidth="1"/>
    <col min="2819" max="2819" width="17.85546875" style="3" customWidth="1"/>
    <col min="2820" max="2820" width="9.5703125" style="3" customWidth="1"/>
    <col min="2821" max="2822" width="5.42578125" style="3" bestFit="1" customWidth="1"/>
    <col min="2823" max="2823" width="5.7109375" style="3" bestFit="1" customWidth="1"/>
    <col min="2824" max="2824" width="17.85546875" style="3" customWidth="1"/>
    <col min="2825" max="3073" width="11.42578125" style="3"/>
    <col min="3074" max="3074" width="10.140625" style="3" customWidth="1"/>
    <col min="3075" max="3075" width="17.85546875" style="3" customWidth="1"/>
    <col min="3076" max="3076" width="9.5703125" style="3" customWidth="1"/>
    <col min="3077" max="3078" width="5.42578125" style="3" bestFit="1" customWidth="1"/>
    <col min="3079" max="3079" width="5.7109375" style="3" bestFit="1" customWidth="1"/>
    <col min="3080" max="3080" width="17.85546875" style="3" customWidth="1"/>
    <col min="3081" max="3329" width="11.42578125" style="3"/>
    <col min="3330" max="3330" width="10.140625" style="3" customWidth="1"/>
    <col min="3331" max="3331" width="17.85546875" style="3" customWidth="1"/>
    <col min="3332" max="3332" width="9.5703125" style="3" customWidth="1"/>
    <col min="3333" max="3334" width="5.42578125" style="3" bestFit="1" customWidth="1"/>
    <col min="3335" max="3335" width="5.7109375" style="3" bestFit="1" customWidth="1"/>
    <col min="3336" max="3336" width="17.85546875" style="3" customWidth="1"/>
    <col min="3337" max="3585" width="11.42578125" style="3"/>
    <col min="3586" max="3586" width="10.140625" style="3" customWidth="1"/>
    <col min="3587" max="3587" width="17.85546875" style="3" customWidth="1"/>
    <col min="3588" max="3588" width="9.5703125" style="3" customWidth="1"/>
    <col min="3589" max="3590" width="5.42578125" style="3" bestFit="1" customWidth="1"/>
    <col min="3591" max="3591" width="5.7109375" style="3" bestFit="1" customWidth="1"/>
    <col min="3592" max="3592" width="17.85546875" style="3" customWidth="1"/>
    <col min="3593" max="3841" width="11.42578125" style="3"/>
    <col min="3842" max="3842" width="10.140625" style="3" customWidth="1"/>
    <col min="3843" max="3843" width="17.85546875" style="3" customWidth="1"/>
    <col min="3844" max="3844" width="9.5703125" style="3" customWidth="1"/>
    <col min="3845" max="3846" width="5.42578125" style="3" bestFit="1" customWidth="1"/>
    <col min="3847" max="3847" width="5.7109375" style="3" bestFit="1" customWidth="1"/>
    <col min="3848" max="3848" width="17.85546875" style="3" customWidth="1"/>
    <col min="3849" max="4097" width="11.42578125" style="3"/>
    <col min="4098" max="4098" width="10.140625" style="3" customWidth="1"/>
    <col min="4099" max="4099" width="17.85546875" style="3" customWidth="1"/>
    <col min="4100" max="4100" width="9.5703125" style="3" customWidth="1"/>
    <col min="4101" max="4102" width="5.42578125" style="3" bestFit="1" customWidth="1"/>
    <col min="4103" max="4103" width="5.7109375" style="3" bestFit="1" customWidth="1"/>
    <col min="4104" max="4104" width="17.85546875" style="3" customWidth="1"/>
    <col min="4105" max="4353" width="11.42578125" style="3"/>
    <col min="4354" max="4354" width="10.140625" style="3" customWidth="1"/>
    <col min="4355" max="4355" width="17.85546875" style="3" customWidth="1"/>
    <col min="4356" max="4356" width="9.5703125" style="3" customWidth="1"/>
    <col min="4357" max="4358" width="5.42578125" style="3" bestFit="1" customWidth="1"/>
    <col min="4359" max="4359" width="5.7109375" style="3" bestFit="1" customWidth="1"/>
    <col min="4360" max="4360" width="17.85546875" style="3" customWidth="1"/>
    <col min="4361" max="4609" width="11.42578125" style="3"/>
    <col min="4610" max="4610" width="10.140625" style="3" customWidth="1"/>
    <col min="4611" max="4611" width="17.85546875" style="3" customWidth="1"/>
    <col min="4612" max="4612" width="9.5703125" style="3" customWidth="1"/>
    <col min="4613" max="4614" width="5.42578125" style="3" bestFit="1" customWidth="1"/>
    <col min="4615" max="4615" width="5.7109375" style="3" bestFit="1" customWidth="1"/>
    <col min="4616" max="4616" width="17.85546875" style="3" customWidth="1"/>
    <col min="4617" max="4865" width="11.42578125" style="3"/>
    <col min="4866" max="4866" width="10.140625" style="3" customWidth="1"/>
    <col min="4867" max="4867" width="17.85546875" style="3" customWidth="1"/>
    <col min="4868" max="4868" width="9.5703125" style="3" customWidth="1"/>
    <col min="4869" max="4870" width="5.42578125" style="3" bestFit="1" customWidth="1"/>
    <col min="4871" max="4871" width="5.7109375" style="3" bestFit="1" customWidth="1"/>
    <col min="4872" max="4872" width="17.85546875" style="3" customWidth="1"/>
    <col min="4873" max="5121" width="11.42578125" style="3"/>
    <col min="5122" max="5122" width="10.140625" style="3" customWidth="1"/>
    <col min="5123" max="5123" width="17.85546875" style="3" customWidth="1"/>
    <col min="5124" max="5124" width="9.5703125" style="3" customWidth="1"/>
    <col min="5125" max="5126" width="5.42578125" style="3" bestFit="1" customWidth="1"/>
    <col min="5127" max="5127" width="5.7109375" style="3" bestFit="1" customWidth="1"/>
    <col min="5128" max="5128" width="17.85546875" style="3" customWidth="1"/>
    <col min="5129" max="5377" width="11.42578125" style="3"/>
    <col min="5378" max="5378" width="10.140625" style="3" customWidth="1"/>
    <col min="5379" max="5379" width="17.85546875" style="3" customWidth="1"/>
    <col min="5380" max="5380" width="9.5703125" style="3" customWidth="1"/>
    <col min="5381" max="5382" width="5.42578125" style="3" bestFit="1" customWidth="1"/>
    <col min="5383" max="5383" width="5.7109375" style="3" bestFit="1" customWidth="1"/>
    <col min="5384" max="5384" width="17.85546875" style="3" customWidth="1"/>
    <col min="5385" max="5633" width="11.42578125" style="3"/>
    <col min="5634" max="5634" width="10.140625" style="3" customWidth="1"/>
    <col min="5635" max="5635" width="17.85546875" style="3" customWidth="1"/>
    <col min="5636" max="5636" width="9.5703125" style="3" customWidth="1"/>
    <col min="5637" max="5638" width="5.42578125" style="3" bestFit="1" customWidth="1"/>
    <col min="5639" max="5639" width="5.7109375" style="3" bestFit="1" customWidth="1"/>
    <col min="5640" max="5640" width="17.85546875" style="3" customWidth="1"/>
    <col min="5641" max="5889" width="11.42578125" style="3"/>
    <col min="5890" max="5890" width="10.140625" style="3" customWidth="1"/>
    <col min="5891" max="5891" width="17.85546875" style="3" customWidth="1"/>
    <col min="5892" max="5892" width="9.5703125" style="3" customWidth="1"/>
    <col min="5893" max="5894" width="5.42578125" style="3" bestFit="1" customWidth="1"/>
    <col min="5895" max="5895" width="5.7109375" style="3" bestFit="1" customWidth="1"/>
    <col min="5896" max="5896" width="17.85546875" style="3" customWidth="1"/>
    <col min="5897" max="6145" width="11.42578125" style="3"/>
    <col min="6146" max="6146" width="10.140625" style="3" customWidth="1"/>
    <col min="6147" max="6147" width="17.85546875" style="3" customWidth="1"/>
    <col min="6148" max="6148" width="9.5703125" style="3" customWidth="1"/>
    <col min="6149" max="6150" width="5.42578125" style="3" bestFit="1" customWidth="1"/>
    <col min="6151" max="6151" width="5.7109375" style="3" bestFit="1" customWidth="1"/>
    <col min="6152" max="6152" width="17.85546875" style="3" customWidth="1"/>
    <col min="6153" max="6401" width="11.42578125" style="3"/>
    <col min="6402" max="6402" width="10.140625" style="3" customWidth="1"/>
    <col min="6403" max="6403" width="17.85546875" style="3" customWidth="1"/>
    <col min="6404" max="6404" width="9.5703125" style="3" customWidth="1"/>
    <col min="6405" max="6406" width="5.42578125" style="3" bestFit="1" customWidth="1"/>
    <col min="6407" max="6407" width="5.7109375" style="3" bestFit="1" customWidth="1"/>
    <col min="6408" max="6408" width="17.85546875" style="3" customWidth="1"/>
    <col min="6409" max="6657" width="11.42578125" style="3"/>
    <col min="6658" max="6658" width="10.140625" style="3" customWidth="1"/>
    <col min="6659" max="6659" width="17.85546875" style="3" customWidth="1"/>
    <col min="6660" max="6660" width="9.5703125" style="3" customWidth="1"/>
    <col min="6661" max="6662" width="5.42578125" style="3" bestFit="1" customWidth="1"/>
    <col min="6663" max="6663" width="5.7109375" style="3" bestFit="1" customWidth="1"/>
    <col min="6664" max="6664" width="17.85546875" style="3" customWidth="1"/>
    <col min="6665" max="6913" width="11.42578125" style="3"/>
    <col min="6914" max="6914" width="10.140625" style="3" customWidth="1"/>
    <col min="6915" max="6915" width="17.85546875" style="3" customWidth="1"/>
    <col min="6916" max="6916" width="9.5703125" style="3" customWidth="1"/>
    <col min="6917" max="6918" width="5.42578125" style="3" bestFit="1" customWidth="1"/>
    <col min="6919" max="6919" width="5.7109375" style="3" bestFit="1" customWidth="1"/>
    <col min="6920" max="6920" width="17.85546875" style="3" customWidth="1"/>
    <col min="6921" max="7169" width="11.42578125" style="3"/>
    <col min="7170" max="7170" width="10.140625" style="3" customWidth="1"/>
    <col min="7171" max="7171" width="17.85546875" style="3" customWidth="1"/>
    <col min="7172" max="7172" width="9.5703125" style="3" customWidth="1"/>
    <col min="7173" max="7174" width="5.42578125" style="3" bestFit="1" customWidth="1"/>
    <col min="7175" max="7175" width="5.7109375" style="3" bestFit="1" customWidth="1"/>
    <col min="7176" max="7176" width="17.85546875" style="3" customWidth="1"/>
    <col min="7177" max="7425" width="11.42578125" style="3"/>
    <col min="7426" max="7426" width="10.140625" style="3" customWidth="1"/>
    <col min="7427" max="7427" width="17.85546875" style="3" customWidth="1"/>
    <col min="7428" max="7428" width="9.5703125" style="3" customWidth="1"/>
    <col min="7429" max="7430" width="5.42578125" style="3" bestFit="1" customWidth="1"/>
    <col min="7431" max="7431" width="5.7109375" style="3" bestFit="1" customWidth="1"/>
    <col min="7432" max="7432" width="17.85546875" style="3" customWidth="1"/>
    <col min="7433" max="7681" width="11.42578125" style="3"/>
    <col min="7682" max="7682" width="10.140625" style="3" customWidth="1"/>
    <col min="7683" max="7683" width="17.85546875" style="3" customWidth="1"/>
    <col min="7684" max="7684" width="9.5703125" style="3" customWidth="1"/>
    <col min="7685" max="7686" width="5.42578125" style="3" bestFit="1" customWidth="1"/>
    <col min="7687" max="7687" width="5.7109375" style="3" bestFit="1" customWidth="1"/>
    <col min="7688" max="7688" width="17.85546875" style="3" customWidth="1"/>
    <col min="7689" max="7937" width="11.42578125" style="3"/>
    <col min="7938" max="7938" width="10.140625" style="3" customWidth="1"/>
    <col min="7939" max="7939" width="17.85546875" style="3" customWidth="1"/>
    <col min="7940" max="7940" width="9.5703125" style="3" customWidth="1"/>
    <col min="7941" max="7942" width="5.42578125" style="3" bestFit="1" customWidth="1"/>
    <col min="7943" max="7943" width="5.7109375" style="3" bestFit="1" customWidth="1"/>
    <col min="7944" max="7944" width="17.85546875" style="3" customWidth="1"/>
    <col min="7945" max="8193" width="11.42578125" style="3"/>
    <col min="8194" max="8194" width="10.140625" style="3" customWidth="1"/>
    <col min="8195" max="8195" width="17.85546875" style="3" customWidth="1"/>
    <col min="8196" max="8196" width="9.5703125" style="3" customWidth="1"/>
    <col min="8197" max="8198" width="5.42578125" style="3" bestFit="1" customWidth="1"/>
    <col min="8199" max="8199" width="5.7109375" style="3" bestFit="1" customWidth="1"/>
    <col min="8200" max="8200" width="17.85546875" style="3" customWidth="1"/>
    <col min="8201" max="8449" width="11.42578125" style="3"/>
    <col min="8450" max="8450" width="10.140625" style="3" customWidth="1"/>
    <col min="8451" max="8451" width="17.85546875" style="3" customWidth="1"/>
    <col min="8452" max="8452" width="9.5703125" style="3" customWidth="1"/>
    <col min="8453" max="8454" width="5.42578125" style="3" bestFit="1" customWidth="1"/>
    <col min="8455" max="8455" width="5.7109375" style="3" bestFit="1" customWidth="1"/>
    <col min="8456" max="8456" width="17.85546875" style="3" customWidth="1"/>
    <col min="8457" max="8705" width="11.42578125" style="3"/>
    <col min="8706" max="8706" width="10.140625" style="3" customWidth="1"/>
    <col min="8707" max="8707" width="17.85546875" style="3" customWidth="1"/>
    <col min="8708" max="8708" width="9.5703125" style="3" customWidth="1"/>
    <col min="8709" max="8710" width="5.42578125" style="3" bestFit="1" customWidth="1"/>
    <col min="8711" max="8711" width="5.7109375" style="3" bestFit="1" customWidth="1"/>
    <col min="8712" max="8712" width="17.85546875" style="3" customWidth="1"/>
    <col min="8713" max="8961" width="11.42578125" style="3"/>
    <col min="8962" max="8962" width="10.140625" style="3" customWidth="1"/>
    <col min="8963" max="8963" width="17.85546875" style="3" customWidth="1"/>
    <col min="8964" max="8964" width="9.5703125" style="3" customWidth="1"/>
    <col min="8965" max="8966" width="5.42578125" style="3" bestFit="1" customWidth="1"/>
    <col min="8967" max="8967" width="5.7109375" style="3" bestFit="1" customWidth="1"/>
    <col min="8968" max="8968" width="17.85546875" style="3" customWidth="1"/>
    <col min="8969" max="9217" width="11.42578125" style="3"/>
    <col min="9218" max="9218" width="10.140625" style="3" customWidth="1"/>
    <col min="9219" max="9219" width="17.85546875" style="3" customWidth="1"/>
    <col min="9220" max="9220" width="9.5703125" style="3" customWidth="1"/>
    <col min="9221" max="9222" width="5.42578125" style="3" bestFit="1" customWidth="1"/>
    <col min="9223" max="9223" width="5.7109375" style="3" bestFit="1" customWidth="1"/>
    <col min="9224" max="9224" width="17.85546875" style="3" customWidth="1"/>
    <col min="9225" max="9473" width="11.42578125" style="3"/>
    <col min="9474" max="9474" width="10.140625" style="3" customWidth="1"/>
    <col min="9475" max="9475" width="17.85546875" style="3" customWidth="1"/>
    <col min="9476" max="9476" width="9.5703125" style="3" customWidth="1"/>
    <col min="9477" max="9478" width="5.42578125" style="3" bestFit="1" customWidth="1"/>
    <col min="9479" max="9479" width="5.7109375" style="3" bestFit="1" customWidth="1"/>
    <col min="9480" max="9480" width="17.85546875" style="3" customWidth="1"/>
    <col min="9481" max="9729" width="11.42578125" style="3"/>
    <col min="9730" max="9730" width="10.140625" style="3" customWidth="1"/>
    <col min="9731" max="9731" width="17.85546875" style="3" customWidth="1"/>
    <col min="9732" max="9732" width="9.5703125" style="3" customWidth="1"/>
    <col min="9733" max="9734" width="5.42578125" style="3" bestFit="1" customWidth="1"/>
    <col min="9735" max="9735" width="5.7109375" style="3" bestFit="1" customWidth="1"/>
    <col min="9736" max="9736" width="17.85546875" style="3" customWidth="1"/>
    <col min="9737" max="9985" width="11.42578125" style="3"/>
    <col min="9986" max="9986" width="10.140625" style="3" customWidth="1"/>
    <col min="9987" max="9987" width="17.85546875" style="3" customWidth="1"/>
    <col min="9988" max="9988" width="9.5703125" style="3" customWidth="1"/>
    <col min="9989" max="9990" width="5.42578125" style="3" bestFit="1" customWidth="1"/>
    <col min="9991" max="9991" width="5.7109375" style="3" bestFit="1" customWidth="1"/>
    <col min="9992" max="9992" width="17.85546875" style="3" customWidth="1"/>
    <col min="9993" max="10241" width="11.42578125" style="3"/>
    <col min="10242" max="10242" width="10.140625" style="3" customWidth="1"/>
    <col min="10243" max="10243" width="17.85546875" style="3" customWidth="1"/>
    <col min="10244" max="10244" width="9.5703125" style="3" customWidth="1"/>
    <col min="10245" max="10246" width="5.42578125" style="3" bestFit="1" customWidth="1"/>
    <col min="10247" max="10247" width="5.7109375" style="3" bestFit="1" customWidth="1"/>
    <col min="10248" max="10248" width="17.85546875" style="3" customWidth="1"/>
    <col min="10249" max="10497" width="11.42578125" style="3"/>
    <col min="10498" max="10498" width="10.140625" style="3" customWidth="1"/>
    <col min="10499" max="10499" width="17.85546875" style="3" customWidth="1"/>
    <col min="10500" max="10500" width="9.5703125" style="3" customWidth="1"/>
    <col min="10501" max="10502" width="5.42578125" style="3" bestFit="1" customWidth="1"/>
    <col min="10503" max="10503" width="5.7109375" style="3" bestFit="1" customWidth="1"/>
    <col min="10504" max="10504" width="17.85546875" style="3" customWidth="1"/>
    <col min="10505" max="10753" width="11.42578125" style="3"/>
    <col min="10754" max="10754" width="10.140625" style="3" customWidth="1"/>
    <col min="10755" max="10755" width="17.85546875" style="3" customWidth="1"/>
    <col min="10756" max="10756" width="9.5703125" style="3" customWidth="1"/>
    <col min="10757" max="10758" width="5.42578125" style="3" bestFit="1" customWidth="1"/>
    <col min="10759" max="10759" width="5.7109375" style="3" bestFit="1" customWidth="1"/>
    <col min="10760" max="10760" width="17.85546875" style="3" customWidth="1"/>
    <col min="10761" max="11009" width="11.42578125" style="3"/>
    <col min="11010" max="11010" width="10.140625" style="3" customWidth="1"/>
    <col min="11011" max="11011" width="17.85546875" style="3" customWidth="1"/>
    <col min="11012" max="11012" width="9.5703125" style="3" customWidth="1"/>
    <col min="11013" max="11014" width="5.42578125" style="3" bestFit="1" customWidth="1"/>
    <col min="11015" max="11015" width="5.7109375" style="3" bestFit="1" customWidth="1"/>
    <col min="11016" max="11016" width="17.85546875" style="3" customWidth="1"/>
    <col min="11017" max="11265" width="11.42578125" style="3"/>
    <col min="11266" max="11266" width="10.140625" style="3" customWidth="1"/>
    <col min="11267" max="11267" width="17.85546875" style="3" customWidth="1"/>
    <col min="11268" max="11268" width="9.5703125" style="3" customWidth="1"/>
    <col min="11269" max="11270" width="5.42578125" style="3" bestFit="1" customWidth="1"/>
    <col min="11271" max="11271" width="5.7109375" style="3" bestFit="1" customWidth="1"/>
    <col min="11272" max="11272" width="17.85546875" style="3" customWidth="1"/>
    <col min="11273" max="11521" width="11.42578125" style="3"/>
    <col min="11522" max="11522" width="10.140625" style="3" customWidth="1"/>
    <col min="11523" max="11523" width="17.85546875" style="3" customWidth="1"/>
    <col min="11524" max="11524" width="9.5703125" style="3" customWidth="1"/>
    <col min="11525" max="11526" width="5.42578125" style="3" bestFit="1" customWidth="1"/>
    <col min="11527" max="11527" width="5.7109375" style="3" bestFit="1" customWidth="1"/>
    <col min="11528" max="11528" width="17.85546875" style="3" customWidth="1"/>
    <col min="11529" max="11777" width="11.42578125" style="3"/>
    <col min="11778" max="11778" width="10.140625" style="3" customWidth="1"/>
    <col min="11779" max="11779" width="17.85546875" style="3" customWidth="1"/>
    <col min="11780" max="11780" width="9.5703125" style="3" customWidth="1"/>
    <col min="11781" max="11782" width="5.42578125" style="3" bestFit="1" customWidth="1"/>
    <col min="11783" max="11783" width="5.7109375" style="3" bestFit="1" customWidth="1"/>
    <col min="11784" max="11784" width="17.85546875" style="3" customWidth="1"/>
    <col min="11785" max="12033" width="11.42578125" style="3"/>
    <col min="12034" max="12034" width="10.140625" style="3" customWidth="1"/>
    <col min="12035" max="12035" width="17.85546875" style="3" customWidth="1"/>
    <col min="12036" max="12036" width="9.5703125" style="3" customWidth="1"/>
    <col min="12037" max="12038" width="5.42578125" style="3" bestFit="1" customWidth="1"/>
    <col min="12039" max="12039" width="5.7109375" style="3" bestFit="1" customWidth="1"/>
    <col min="12040" max="12040" width="17.85546875" style="3" customWidth="1"/>
    <col min="12041" max="12289" width="11.42578125" style="3"/>
    <col min="12290" max="12290" width="10.140625" style="3" customWidth="1"/>
    <col min="12291" max="12291" width="17.85546875" style="3" customWidth="1"/>
    <col min="12292" max="12292" width="9.5703125" style="3" customWidth="1"/>
    <col min="12293" max="12294" width="5.42578125" style="3" bestFit="1" customWidth="1"/>
    <col min="12295" max="12295" width="5.7109375" style="3" bestFit="1" customWidth="1"/>
    <col min="12296" max="12296" width="17.85546875" style="3" customWidth="1"/>
    <col min="12297" max="12545" width="11.42578125" style="3"/>
    <col min="12546" max="12546" width="10.140625" style="3" customWidth="1"/>
    <col min="12547" max="12547" width="17.85546875" style="3" customWidth="1"/>
    <col min="12548" max="12548" width="9.5703125" style="3" customWidth="1"/>
    <col min="12549" max="12550" width="5.42578125" style="3" bestFit="1" customWidth="1"/>
    <col min="12551" max="12551" width="5.7109375" style="3" bestFit="1" customWidth="1"/>
    <col min="12552" max="12552" width="17.85546875" style="3" customWidth="1"/>
    <col min="12553" max="12801" width="11.42578125" style="3"/>
    <col min="12802" max="12802" width="10.140625" style="3" customWidth="1"/>
    <col min="12803" max="12803" width="17.85546875" style="3" customWidth="1"/>
    <col min="12804" max="12804" width="9.5703125" style="3" customWidth="1"/>
    <col min="12805" max="12806" width="5.42578125" style="3" bestFit="1" customWidth="1"/>
    <col min="12807" max="12807" width="5.7109375" style="3" bestFit="1" customWidth="1"/>
    <col min="12808" max="12808" width="17.85546875" style="3" customWidth="1"/>
    <col min="12809" max="13057" width="11.42578125" style="3"/>
    <col min="13058" max="13058" width="10.140625" style="3" customWidth="1"/>
    <col min="13059" max="13059" width="17.85546875" style="3" customWidth="1"/>
    <col min="13060" max="13060" width="9.5703125" style="3" customWidth="1"/>
    <col min="13061" max="13062" width="5.42578125" style="3" bestFit="1" customWidth="1"/>
    <col min="13063" max="13063" width="5.7109375" style="3" bestFit="1" customWidth="1"/>
    <col min="13064" max="13064" width="17.85546875" style="3" customWidth="1"/>
    <col min="13065" max="13313" width="11.42578125" style="3"/>
    <col min="13314" max="13314" width="10.140625" style="3" customWidth="1"/>
    <col min="13315" max="13315" width="17.85546875" style="3" customWidth="1"/>
    <col min="13316" max="13316" width="9.5703125" style="3" customWidth="1"/>
    <col min="13317" max="13318" width="5.42578125" style="3" bestFit="1" customWidth="1"/>
    <col min="13319" max="13319" width="5.7109375" style="3" bestFit="1" customWidth="1"/>
    <col min="13320" max="13320" width="17.85546875" style="3" customWidth="1"/>
    <col min="13321" max="13569" width="11.42578125" style="3"/>
    <col min="13570" max="13570" width="10.140625" style="3" customWidth="1"/>
    <col min="13571" max="13571" width="17.85546875" style="3" customWidth="1"/>
    <col min="13572" max="13572" width="9.5703125" style="3" customWidth="1"/>
    <col min="13573" max="13574" width="5.42578125" style="3" bestFit="1" customWidth="1"/>
    <col min="13575" max="13575" width="5.7109375" style="3" bestFit="1" customWidth="1"/>
    <col min="13576" max="13576" width="17.85546875" style="3" customWidth="1"/>
    <col min="13577" max="13825" width="11.42578125" style="3"/>
    <col min="13826" max="13826" width="10.140625" style="3" customWidth="1"/>
    <col min="13827" max="13827" width="17.85546875" style="3" customWidth="1"/>
    <col min="13828" max="13828" width="9.5703125" style="3" customWidth="1"/>
    <col min="13829" max="13830" width="5.42578125" style="3" bestFit="1" customWidth="1"/>
    <col min="13831" max="13831" width="5.7109375" style="3" bestFit="1" customWidth="1"/>
    <col min="13832" max="13832" width="17.85546875" style="3" customWidth="1"/>
    <col min="13833" max="14081" width="11.42578125" style="3"/>
    <col min="14082" max="14082" width="10.140625" style="3" customWidth="1"/>
    <col min="14083" max="14083" width="17.85546875" style="3" customWidth="1"/>
    <col min="14084" max="14084" width="9.5703125" style="3" customWidth="1"/>
    <col min="14085" max="14086" width="5.42578125" style="3" bestFit="1" customWidth="1"/>
    <col min="14087" max="14087" width="5.7109375" style="3" bestFit="1" customWidth="1"/>
    <col min="14088" max="14088" width="17.85546875" style="3" customWidth="1"/>
    <col min="14089" max="14337" width="11.42578125" style="3"/>
    <col min="14338" max="14338" width="10.140625" style="3" customWidth="1"/>
    <col min="14339" max="14339" width="17.85546875" style="3" customWidth="1"/>
    <col min="14340" max="14340" width="9.5703125" style="3" customWidth="1"/>
    <col min="14341" max="14342" width="5.42578125" style="3" bestFit="1" customWidth="1"/>
    <col min="14343" max="14343" width="5.7109375" style="3" bestFit="1" customWidth="1"/>
    <col min="14344" max="14344" width="17.85546875" style="3" customWidth="1"/>
    <col min="14345" max="14593" width="11.42578125" style="3"/>
    <col min="14594" max="14594" width="10.140625" style="3" customWidth="1"/>
    <col min="14595" max="14595" width="17.85546875" style="3" customWidth="1"/>
    <col min="14596" max="14596" width="9.5703125" style="3" customWidth="1"/>
    <col min="14597" max="14598" width="5.42578125" style="3" bestFit="1" customWidth="1"/>
    <col min="14599" max="14599" width="5.7109375" style="3" bestFit="1" customWidth="1"/>
    <col min="14600" max="14600" width="17.85546875" style="3" customWidth="1"/>
    <col min="14601" max="14849" width="11.42578125" style="3"/>
    <col min="14850" max="14850" width="10.140625" style="3" customWidth="1"/>
    <col min="14851" max="14851" width="17.85546875" style="3" customWidth="1"/>
    <col min="14852" max="14852" width="9.5703125" style="3" customWidth="1"/>
    <col min="14853" max="14854" width="5.42578125" style="3" bestFit="1" customWidth="1"/>
    <col min="14855" max="14855" width="5.7109375" style="3" bestFit="1" customWidth="1"/>
    <col min="14856" max="14856" width="17.85546875" style="3" customWidth="1"/>
    <col min="14857" max="15105" width="11.42578125" style="3"/>
    <col min="15106" max="15106" width="10.140625" style="3" customWidth="1"/>
    <col min="15107" max="15107" width="17.85546875" style="3" customWidth="1"/>
    <col min="15108" max="15108" width="9.5703125" style="3" customWidth="1"/>
    <col min="15109" max="15110" width="5.42578125" style="3" bestFit="1" customWidth="1"/>
    <col min="15111" max="15111" width="5.7109375" style="3" bestFit="1" customWidth="1"/>
    <col min="15112" max="15112" width="17.85546875" style="3" customWidth="1"/>
    <col min="15113" max="15361" width="11.42578125" style="3"/>
    <col min="15362" max="15362" width="10.140625" style="3" customWidth="1"/>
    <col min="15363" max="15363" width="17.85546875" style="3" customWidth="1"/>
    <col min="15364" max="15364" width="9.5703125" style="3" customWidth="1"/>
    <col min="15365" max="15366" width="5.42578125" style="3" bestFit="1" customWidth="1"/>
    <col min="15367" max="15367" width="5.7109375" style="3" bestFit="1" customWidth="1"/>
    <col min="15368" max="15368" width="17.85546875" style="3" customWidth="1"/>
    <col min="15369" max="15617" width="11.42578125" style="3"/>
    <col min="15618" max="15618" width="10.140625" style="3" customWidth="1"/>
    <col min="15619" max="15619" width="17.85546875" style="3" customWidth="1"/>
    <col min="15620" max="15620" width="9.5703125" style="3" customWidth="1"/>
    <col min="15621" max="15622" width="5.42578125" style="3" bestFit="1" customWidth="1"/>
    <col min="15623" max="15623" width="5.7109375" style="3" bestFit="1" customWidth="1"/>
    <col min="15624" max="15624" width="17.85546875" style="3" customWidth="1"/>
    <col min="15625" max="15873" width="11.42578125" style="3"/>
    <col min="15874" max="15874" width="10.140625" style="3" customWidth="1"/>
    <col min="15875" max="15875" width="17.85546875" style="3" customWidth="1"/>
    <col min="15876" max="15876" width="9.5703125" style="3" customWidth="1"/>
    <col min="15877" max="15878" width="5.42578125" style="3" bestFit="1" customWidth="1"/>
    <col min="15879" max="15879" width="5.7109375" style="3" bestFit="1" customWidth="1"/>
    <col min="15880" max="15880" width="17.85546875" style="3" customWidth="1"/>
    <col min="15881" max="16129" width="11.42578125" style="3"/>
    <col min="16130" max="16130" width="10.140625" style="3" customWidth="1"/>
    <col min="16131" max="16131" width="17.85546875" style="3" customWidth="1"/>
    <col min="16132" max="16132" width="9.5703125" style="3" customWidth="1"/>
    <col min="16133" max="16134" width="5.42578125" style="3" bestFit="1" customWidth="1"/>
    <col min="16135" max="16135" width="5.7109375" style="3" bestFit="1" customWidth="1"/>
    <col min="16136" max="16136" width="17.85546875" style="3" customWidth="1"/>
    <col min="16137" max="16384" width="11.42578125" style="3"/>
  </cols>
  <sheetData>
    <row r="1" spans="3:11" ht="32.25" customHeight="1">
      <c r="C1" s="1" t="s">
        <v>0</v>
      </c>
      <c r="D1" s="1" t="s">
        <v>1</v>
      </c>
      <c r="E1" s="2" t="s">
        <v>2</v>
      </c>
      <c r="G1" s="337" t="s">
        <v>5</v>
      </c>
      <c r="H1" s="338"/>
      <c r="I1" s="339"/>
      <c r="J1" s="340"/>
      <c r="K1" s="341"/>
    </row>
    <row r="2" spans="3:11" ht="15.75">
      <c r="C2" s="15">
        <v>1</v>
      </c>
      <c r="D2" s="13"/>
      <c r="E2" s="14"/>
      <c r="G2" s="122" t="s">
        <v>6</v>
      </c>
      <c r="H2" s="123"/>
      <c r="I2" s="339"/>
      <c r="J2" s="340"/>
      <c r="K2" s="341"/>
    </row>
    <row r="3" spans="3:11" ht="15.75">
      <c r="C3" s="15">
        <v>2</v>
      </c>
      <c r="D3" s="13"/>
      <c r="E3" s="14"/>
      <c r="G3" s="122" t="s">
        <v>7</v>
      </c>
      <c r="H3" s="123"/>
      <c r="I3" s="339"/>
      <c r="J3" s="340"/>
      <c r="K3" s="341"/>
    </row>
    <row r="4" spans="3:11" ht="15.75">
      <c r="C4" s="15">
        <v>3</v>
      </c>
      <c r="D4" s="13"/>
      <c r="E4" s="14"/>
      <c r="G4" s="122" t="s">
        <v>8</v>
      </c>
      <c r="H4" s="123"/>
      <c r="I4" s="331"/>
      <c r="J4" s="332"/>
      <c r="K4" s="333"/>
    </row>
    <row r="5" spans="3:11" ht="15.75">
      <c r="C5" s="15">
        <v>4</v>
      </c>
      <c r="D5" s="13"/>
      <c r="E5" s="14"/>
      <c r="G5" s="122" t="s">
        <v>9</v>
      </c>
      <c r="H5" s="123"/>
      <c r="I5" s="331" t="s">
        <v>167</v>
      </c>
      <c r="J5" s="332"/>
      <c r="K5" s="333"/>
    </row>
    <row r="6" spans="3:11" s="8" customFormat="1" ht="15.75">
      <c r="C6" s="15">
        <v>5</v>
      </c>
      <c r="D6" s="13"/>
      <c r="E6" s="14"/>
      <c r="F6" s="7"/>
      <c r="G6" s="122" t="s">
        <v>10</v>
      </c>
      <c r="H6" s="124"/>
      <c r="I6" s="334">
        <f>COUNT(C2:C46)</f>
        <v>45</v>
      </c>
      <c r="J6" s="335"/>
      <c r="K6" s="336"/>
    </row>
    <row r="7" spans="3:11" s="9" customFormat="1">
      <c r="C7" s="15">
        <v>6</v>
      </c>
      <c r="D7" s="13"/>
      <c r="E7" s="14"/>
      <c r="F7" s="3"/>
    </row>
    <row r="8" spans="3:11" ht="15.75">
      <c r="C8" s="15">
        <v>7</v>
      </c>
      <c r="D8" s="13"/>
      <c r="E8" s="14"/>
      <c r="I8" s="4" t="s">
        <v>3</v>
      </c>
      <c r="J8" s="5" t="s">
        <v>4</v>
      </c>
    </row>
    <row r="9" spans="3:11" ht="15.75">
      <c r="C9" s="15">
        <v>8</v>
      </c>
      <c r="D9" s="13"/>
      <c r="E9" s="14"/>
      <c r="I9" s="6">
        <f>COUNTIF(E2:E46,"ذكر")</f>
        <v>0</v>
      </c>
      <c r="J9" s="6">
        <f>COUNTIF(E2:E46,"أنثى")</f>
        <v>0</v>
      </c>
    </row>
    <row r="10" spans="3:11">
      <c r="C10" s="15">
        <v>9</v>
      </c>
      <c r="D10" s="13"/>
      <c r="E10" s="14"/>
    </row>
    <row r="11" spans="3:11">
      <c r="C11" s="15">
        <v>10</v>
      </c>
      <c r="D11" s="13"/>
      <c r="E11" s="14"/>
    </row>
    <row r="12" spans="3:11">
      <c r="C12" s="15">
        <v>11</v>
      </c>
      <c r="D12" s="13"/>
      <c r="E12" s="14"/>
      <c r="I12" s="10"/>
    </row>
    <row r="13" spans="3:11">
      <c r="C13" s="15">
        <v>12</v>
      </c>
      <c r="D13" s="13"/>
      <c r="E13" s="14"/>
    </row>
    <row r="14" spans="3:11">
      <c r="C14" s="15">
        <v>13</v>
      </c>
      <c r="D14" s="13"/>
      <c r="E14" s="14"/>
    </row>
    <row r="15" spans="3:11">
      <c r="C15" s="15">
        <v>14</v>
      </c>
      <c r="D15" s="13"/>
      <c r="E15" s="14"/>
    </row>
    <row r="16" spans="3:11">
      <c r="C16" s="15">
        <v>15</v>
      </c>
      <c r="D16" s="13"/>
      <c r="E16" s="14"/>
    </row>
    <row r="17" spans="3:5">
      <c r="C17" s="15">
        <v>16</v>
      </c>
      <c r="D17" s="13"/>
      <c r="E17" s="14"/>
    </row>
    <row r="18" spans="3:5">
      <c r="C18" s="15">
        <v>17</v>
      </c>
      <c r="D18" s="13"/>
      <c r="E18" s="14"/>
    </row>
    <row r="19" spans="3:5">
      <c r="C19" s="15">
        <v>18</v>
      </c>
      <c r="D19" s="13"/>
      <c r="E19" s="14"/>
    </row>
    <row r="20" spans="3:5">
      <c r="C20" s="15">
        <v>19</v>
      </c>
      <c r="D20" s="13"/>
      <c r="E20" s="14"/>
    </row>
    <row r="21" spans="3:5">
      <c r="C21" s="15">
        <v>20</v>
      </c>
      <c r="D21" s="13"/>
      <c r="E21" s="14"/>
    </row>
    <row r="22" spans="3:5">
      <c r="C22" s="15">
        <v>21</v>
      </c>
      <c r="D22" s="13"/>
      <c r="E22" s="14"/>
    </row>
    <row r="23" spans="3:5">
      <c r="C23" s="15">
        <v>22</v>
      </c>
      <c r="D23" s="13"/>
      <c r="E23" s="14"/>
    </row>
    <row r="24" spans="3:5">
      <c r="C24" s="15">
        <v>23</v>
      </c>
      <c r="D24" s="13"/>
      <c r="E24" s="14"/>
    </row>
    <row r="25" spans="3:5">
      <c r="C25" s="15">
        <v>24</v>
      </c>
      <c r="D25" s="13"/>
      <c r="E25" s="14"/>
    </row>
    <row r="26" spans="3:5">
      <c r="C26" s="15">
        <v>25</v>
      </c>
      <c r="D26" s="13"/>
      <c r="E26" s="14"/>
    </row>
    <row r="27" spans="3:5">
      <c r="C27" s="15">
        <v>26</v>
      </c>
      <c r="D27" s="13"/>
      <c r="E27" s="14"/>
    </row>
    <row r="28" spans="3:5">
      <c r="C28" s="15">
        <v>27</v>
      </c>
      <c r="D28" s="13"/>
      <c r="E28" s="14"/>
    </row>
    <row r="29" spans="3:5">
      <c r="C29" s="15">
        <v>28</v>
      </c>
      <c r="D29" s="13"/>
      <c r="E29" s="14"/>
    </row>
    <row r="30" spans="3:5">
      <c r="C30" s="15">
        <v>29</v>
      </c>
      <c r="D30" s="13"/>
      <c r="E30" s="14"/>
    </row>
    <row r="31" spans="3:5">
      <c r="C31" s="15">
        <v>30</v>
      </c>
      <c r="D31" s="13"/>
      <c r="E31" s="14"/>
    </row>
    <row r="32" spans="3:5">
      <c r="C32" s="15">
        <v>31</v>
      </c>
      <c r="D32" s="13"/>
      <c r="E32" s="14"/>
    </row>
    <row r="33" spans="3:15">
      <c r="C33" s="15">
        <v>32</v>
      </c>
      <c r="D33" s="13"/>
      <c r="E33" s="14"/>
    </row>
    <row r="34" spans="3:15">
      <c r="C34" s="15">
        <v>33</v>
      </c>
      <c r="D34" s="13"/>
      <c r="E34" s="14"/>
    </row>
    <row r="35" spans="3:15">
      <c r="C35" s="15">
        <v>34</v>
      </c>
      <c r="D35" s="13"/>
      <c r="E35" s="14"/>
    </row>
    <row r="36" spans="3:15">
      <c r="C36" s="15">
        <v>35</v>
      </c>
      <c r="D36" s="13"/>
      <c r="E36" s="14"/>
    </row>
    <row r="37" spans="3:15">
      <c r="C37" s="15">
        <v>36</v>
      </c>
      <c r="D37" s="13"/>
      <c r="E37" s="14"/>
    </row>
    <row r="38" spans="3:15">
      <c r="C38" s="15">
        <v>37</v>
      </c>
      <c r="D38" s="13"/>
      <c r="E38" s="14"/>
      <c r="O38" s="12"/>
    </row>
    <row r="39" spans="3:15">
      <c r="C39" s="15">
        <v>38</v>
      </c>
      <c r="D39" s="13"/>
      <c r="E39" s="14"/>
      <c r="O39" s="12"/>
    </row>
    <row r="40" spans="3:15">
      <c r="C40" s="15">
        <v>39</v>
      </c>
      <c r="D40" s="13"/>
      <c r="E40" s="14"/>
    </row>
    <row r="41" spans="3:15">
      <c r="C41" s="15">
        <v>40</v>
      </c>
      <c r="D41" s="13"/>
      <c r="E41" s="14"/>
    </row>
    <row r="42" spans="3:15">
      <c r="C42" s="15">
        <v>41</v>
      </c>
      <c r="D42" s="13"/>
      <c r="E42" s="14"/>
    </row>
    <row r="43" spans="3:15">
      <c r="C43" s="15">
        <v>42</v>
      </c>
      <c r="D43" s="13"/>
      <c r="E43" s="14"/>
    </row>
    <row r="44" spans="3:15">
      <c r="C44" s="15">
        <v>43</v>
      </c>
      <c r="D44" s="13"/>
      <c r="E44" s="14"/>
    </row>
    <row r="45" spans="3:15">
      <c r="C45" s="15">
        <v>44</v>
      </c>
      <c r="D45" s="13"/>
      <c r="E45" s="14"/>
    </row>
    <row r="46" spans="3:15">
      <c r="C46" s="15">
        <v>45</v>
      </c>
      <c r="D46" s="13"/>
      <c r="E46" s="14"/>
    </row>
  </sheetData>
  <sortState ref="C2:E41">
    <sortCondition ref="D2:D41"/>
  </sortState>
  <mergeCells count="7">
    <mergeCell ref="I5:K5"/>
    <mergeCell ref="I6:K6"/>
    <mergeCell ref="G1:H1"/>
    <mergeCell ref="I1:K1"/>
    <mergeCell ref="I2:K2"/>
    <mergeCell ref="I3:K3"/>
    <mergeCell ref="I4:K4"/>
  </mergeCells>
  <conditionalFormatting sqref="E2:E46">
    <cfRule type="cellIs" dxfId="253" priority="112" stopIfTrue="1" operator="equal">
      <formula>$J$8</formula>
    </cfRule>
  </conditionalFormatting>
  <dataValidations count="1">
    <dataValidation type="list" allowBlank="1" showInputMessage="1" showErrorMessage="1" sqref="E2:E46 WVL983042:WVL983076 WLP983042:WLP983076 WBT983042:WBT983076 VRX983042:VRX983076 VIB983042:VIB983076 UYF983042:UYF983076 UOJ983042:UOJ983076 UEN983042:UEN983076 TUR983042:TUR983076 TKV983042:TKV983076 TAZ983042:TAZ983076 SRD983042:SRD983076 SHH983042:SHH983076 RXL983042:RXL983076 RNP983042:RNP983076 RDT983042:RDT983076 QTX983042:QTX983076 QKB983042:QKB983076 QAF983042:QAF983076 PQJ983042:PQJ983076 PGN983042:PGN983076 OWR983042:OWR983076 OMV983042:OMV983076 OCZ983042:OCZ983076 NTD983042:NTD983076 NJH983042:NJH983076 MZL983042:MZL983076 MPP983042:MPP983076 MFT983042:MFT983076 LVX983042:LVX983076 LMB983042:LMB983076 LCF983042:LCF983076 KSJ983042:KSJ983076 KIN983042:KIN983076 JYR983042:JYR983076 JOV983042:JOV983076 JEZ983042:JEZ983076 IVD983042:IVD983076 ILH983042:ILH983076 IBL983042:IBL983076 HRP983042:HRP983076 HHT983042:HHT983076 GXX983042:GXX983076 GOB983042:GOB983076 GEF983042:GEF983076 FUJ983042:FUJ983076 FKN983042:FKN983076 FAR983042:FAR983076 EQV983042:EQV983076 EGZ983042:EGZ983076 DXD983042:DXD983076 DNH983042:DNH983076 DDL983042:DDL983076 CTP983042:CTP983076 CJT983042:CJT983076 BZX983042:BZX983076 BQB983042:BQB983076 BGF983042:BGF983076 AWJ983042:AWJ983076 AMN983042:AMN983076 ACR983042:ACR983076 SV983042:SV983076 IZ983042:IZ983076 E983042:E983076 WVL917506:WVL917540 WLP917506:WLP917540 WBT917506:WBT917540 VRX917506:VRX917540 VIB917506:VIB917540 UYF917506:UYF917540 UOJ917506:UOJ917540 UEN917506:UEN917540 TUR917506:TUR917540 TKV917506:TKV917540 TAZ917506:TAZ917540 SRD917506:SRD917540 SHH917506:SHH917540 RXL917506:RXL917540 RNP917506:RNP917540 RDT917506:RDT917540 QTX917506:QTX917540 QKB917506:QKB917540 QAF917506:QAF917540 PQJ917506:PQJ917540 PGN917506:PGN917540 OWR917506:OWR917540 OMV917506:OMV917540 OCZ917506:OCZ917540 NTD917506:NTD917540 NJH917506:NJH917540 MZL917506:MZL917540 MPP917506:MPP917540 MFT917506:MFT917540 LVX917506:LVX917540 LMB917506:LMB917540 LCF917506:LCF917540 KSJ917506:KSJ917540 KIN917506:KIN917540 JYR917506:JYR917540 JOV917506:JOV917540 JEZ917506:JEZ917540 IVD917506:IVD917540 ILH917506:ILH917540 IBL917506:IBL917540 HRP917506:HRP917540 HHT917506:HHT917540 GXX917506:GXX917540 GOB917506:GOB917540 GEF917506:GEF917540 FUJ917506:FUJ917540 FKN917506:FKN917540 FAR917506:FAR917540 EQV917506:EQV917540 EGZ917506:EGZ917540 DXD917506:DXD917540 DNH917506:DNH917540 DDL917506:DDL917540 CTP917506:CTP917540 CJT917506:CJT917540 BZX917506:BZX917540 BQB917506:BQB917540 BGF917506:BGF917540 AWJ917506:AWJ917540 AMN917506:AMN917540 ACR917506:ACR917540 SV917506:SV917540 IZ917506:IZ917540 E917506:E917540 WVL851970:WVL852004 WLP851970:WLP852004 WBT851970:WBT852004 VRX851970:VRX852004 VIB851970:VIB852004 UYF851970:UYF852004 UOJ851970:UOJ852004 UEN851970:UEN852004 TUR851970:TUR852004 TKV851970:TKV852004 TAZ851970:TAZ852004 SRD851970:SRD852004 SHH851970:SHH852004 RXL851970:RXL852004 RNP851970:RNP852004 RDT851970:RDT852004 QTX851970:QTX852004 QKB851970:QKB852004 QAF851970:QAF852004 PQJ851970:PQJ852004 PGN851970:PGN852004 OWR851970:OWR852004 OMV851970:OMV852004 OCZ851970:OCZ852004 NTD851970:NTD852004 NJH851970:NJH852004 MZL851970:MZL852004 MPP851970:MPP852004 MFT851970:MFT852004 LVX851970:LVX852004 LMB851970:LMB852004 LCF851970:LCF852004 KSJ851970:KSJ852004 KIN851970:KIN852004 JYR851970:JYR852004 JOV851970:JOV852004 JEZ851970:JEZ852004 IVD851970:IVD852004 ILH851970:ILH852004 IBL851970:IBL852004 HRP851970:HRP852004 HHT851970:HHT852004 GXX851970:GXX852004 GOB851970:GOB852004 GEF851970:GEF852004 FUJ851970:FUJ852004 FKN851970:FKN852004 FAR851970:FAR852004 EQV851970:EQV852004 EGZ851970:EGZ852004 DXD851970:DXD852004 DNH851970:DNH852004 DDL851970:DDL852004 CTP851970:CTP852004 CJT851970:CJT852004 BZX851970:BZX852004 BQB851970:BQB852004 BGF851970:BGF852004 AWJ851970:AWJ852004 AMN851970:AMN852004 ACR851970:ACR852004 SV851970:SV852004 IZ851970:IZ852004 E851970:E852004 WVL786434:WVL786468 WLP786434:WLP786468 WBT786434:WBT786468 VRX786434:VRX786468 VIB786434:VIB786468 UYF786434:UYF786468 UOJ786434:UOJ786468 UEN786434:UEN786468 TUR786434:TUR786468 TKV786434:TKV786468 TAZ786434:TAZ786468 SRD786434:SRD786468 SHH786434:SHH786468 RXL786434:RXL786468 RNP786434:RNP786468 RDT786434:RDT786468 QTX786434:QTX786468 QKB786434:QKB786468 QAF786434:QAF786468 PQJ786434:PQJ786468 PGN786434:PGN786468 OWR786434:OWR786468 OMV786434:OMV786468 OCZ786434:OCZ786468 NTD786434:NTD786468 NJH786434:NJH786468 MZL786434:MZL786468 MPP786434:MPP786468 MFT786434:MFT786468 LVX786434:LVX786468 LMB786434:LMB786468 LCF786434:LCF786468 KSJ786434:KSJ786468 KIN786434:KIN786468 JYR786434:JYR786468 JOV786434:JOV786468 JEZ786434:JEZ786468 IVD786434:IVD786468 ILH786434:ILH786468 IBL786434:IBL786468 HRP786434:HRP786468 HHT786434:HHT786468 GXX786434:GXX786468 GOB786434:GOB786468 GEF786434:GEF786468 FUJ786434:FUJ786468 FKN786434:FKN786468 FAR786434:FAR786468 EQV786434:EQV786468 EGZ786434:EGZ786468 DXD786434:DXD786468 DNH786434:DNH786468 DDL786434:DDL786468 CTP786434:CTP786468 CJT786434:CJT786468 BZX786434:BZX786468 BQB786434:BQB786468 BGF786434:BGF786468 AWJ786434:AWJ786468 AMN786434:AMN786468 ACR786434:ACR786468 SV786434:SV786468 IZ786434:IZ786468 E786434:E786468 WVL720898:WVL720932 WLP720898:WLP720932 WBT720898:WBT720932 VRX720898:VRX720932 VIB720898:VIB720932 UYF720898:UYF720932 UOJ720898:UOJ720932 UEN720898:UEN720932 TUR720898:TUR720932 TKV720898:TKV720932 TAZ720898:TAZ720932 SRD720898:SRD720932 SHH720898:SHH720932 RXL720898:RXL720932 RNP720898:RNP720932 RDT720898:RDT720932 QTX720898:QTX720932 QKB720898:QKB720932 QAF720898:QAF720932 PQJ720898:PQJ720932 PGN720898:PGN720932 OWR720898:OWR720932 OMV720898:OMV720932 OCZ720898:OCZ720932 NTD720898:NTD720932 NJH720898:NJH720932 MZL720898:MZL720932 MPP720898:MPP720932 MFT720898:MFT720932 LVX720898:LVX720932 LMB720898:LMB720932 LCF720898:LCF720932 KSJ720898:KSJ720932 KIN720898:KIN720932 JYR720898:JYR720932 JOV720898:JOV720932 JEZ720898:JEZ720932 IVD720898:IVD720932 ILH720898:ILH720932 IBL720898:IBL720932 HRP720898:HRP720932 HHT720898:HHT720932 GXX720898:GXX720932 GOB720898:GOB720932 GEF720898:GEF720932 FUJ720898:FUJ720932 FKN720898:FKN720932 FAR720898:FAR720932 EQV720898:EQV720932 EGZ720898:EGZ720932 DXD720898:DXD720932 DNH720898:DNH720932 DDL720898:DDL720932 CTP720898:CTP720932 CJT720898:CJT720932 BZX720898:BZX720932 BQB720898:BQB720932 BGF720898:BGF720932 AWJ720898:AWJ720932 AMN720898:AMN720932 ACR720898:ACR720932 SV720898:SV720932 IZ720898:IZ720932 E720898:E720932 WVL655362:WVL655396 WLP655362:WLP655396 WBT655362:WBT655396 VRX655362:VRX655396 VIB655362:VIB655396 UYF655362:UYF655396 UOJ655362:UOJ655396 UEN655362:UEN655396 TUR655362:TUR655396 TKV655362:TKV655396 TAZ655362:TAZ655396 SRD655362:SRD655396 SHH655362:SHH655396 RXL655362:RXL655396 RNP655362:RNP655396 RDT655362:RDT655396 QTX655362:QTX655396 QKB655362:QKB655396 QAF655362:QAF655396 PQJ655362:PQJ655396 PGN655362:PGN655396 OWR655362:OWR655396 OMV655362:OMV655396 OCZ655362:OCZ655396 NTD655362:NTD655396 NJH655362:NJH655396 MZL655362:MZL655396 MPP655362:MPP655396 MFT655362:MFT655396 LVX655362:LVX655396 LMB655362:LMB655396 LCF655362:LCF655396 KSJ655362:KSJ655396 KIN655362:KIN655396 JYR655362:JYR655396 JOV655362:JOV655396 JEZ655362:JEZ655396 IVD655362:IVD655396 ILH655362:ILH655396 IBL655362:IBL655396 HRP655362:HRP655396 HHT655362:HHT655396 GXX655362:GXX655396 GOB655362:GOB655396 GEF655362:GEF655396 FUJ655362:FUJ655396 FKN655362:FKN655396 FAR655362:FAR655396 EQV655362:EQV655396 EGZ655362:EGZ655396 DXD655362:DXD655396 DNH655362:DNH655396 DDL655362:DDL655396 CTP655362:CTP655396 CJT655362:CJT655396 BZX655362:BZX655396 BQB655362:BQB655396 BGF655362:BGF655396 AWJ655362:AWJ655396 AMN655362:AMN655396 ACR655362:ACR655396 SV655362:SV655396 IZ655362:IZ655396 E655362:E655396 WVL589826:WVL589860 WLP589826:WLP589860 WBT589826:WBT589860 VRX589826:VRX589860 VIB589826:VIB589860 UYF589826:UYF589860 UOJ589826:UOJ589860 UEN589826:UEN589860 TUR589826:TUR589860 TKV589826:TKV589860 TAZ589826:TAZ589860 SRD589826:SRD589860 SHH589826:SHH589860 RXL589826:RXL589860 RNP589826:RNP589860 RDT589826:RDT589860 QTX589826:QTX589860 QKB589826:QKB589860 QAF589826:QAF589860 PQJ589826:PQJ589860 PGN589826:PGN589860 OWR589826:OWR589860 OMV589826:OMV589860 OCZ589826:OCZ589860 NTD589826:NTD589860 NJH589826:NJH589860 MZL589826:MZL589860 MPP589826:MPP589860 MFT589826:MFT589860 LVX589826:LVX589860 LMB589826:LMB589860 LCF589826:LCF589860 KSJ589826:KSJ589860 KIN589826:KIN589860 JYR589826:JYR589860 JOV589826:JOV589860 JEZ589826:JEZ589860 IVD589826:IVD589860 ILH589826:ILH589860 IBL589826:IBL589860 HRP589826:HRP589860 HHT589826:HHT589860 GXX589826:GXX589860 GOB589826:GOB589860 GEF589826:GEF589860 FUJ589826:FUJ589860 FKN589826:FKN589860 FAR589826:FAR589860 EQV589826:EQV589860 EGZ589826:EGZ589860 DXD589826:DXD589860 DNH589826:DNH589860 DDL589826:DDL589860 CTP589826:CTP589860 CJT589826:CJT589860 BZX589826:BZX589860 BQB589826:BQB589860 BGF589826:BGF589860 AWJ589826:AWJ589860 AMN589826:AMN589860 ACR589826:ACR589860 SV589826:SV589860 IZ589826:IZ589860 E589826:E589860 WVL524290:WVL524324 WLP524290:WLP524324 WBT524290:WBT524324 VRX524290:VRX524324 VIB524290:VIB524324 UYF524290:UYF524324 UOJ524290:UOJ524324 UEN524290:UEN524324 TUR524290:TUR524324 TKV524290:TKV524324 TAZ524290:TAZ524324 SRD524290:SRD524324 SHH524290:SHH524324 RXL524290:RXL524324 RNP524290:RNP524324 RDT524290:RDT524324 QTX524290:QTX524324 QKB524290:QKB524324 QAF524290:QAF524324 PQJ524290:PQJ524324 PGN524290:PGN524324 OWR524290:OWR524324 OMV524290:OMV524324 OCZ524290:OCZ524324 NTD524290:NTD524324 NJH524290:NJH524324 MZL524290:MZL524324 MPP524290:MPP524324 MFT524290:MFT524324 LVX524290:LVX524324 LMB524290:LMB524324 LCF524290:LCF524324 KSJ524290:KSJ524324 KIN524290:KIN524324 JYR524290:JYR524324 JOV524290:JOV524324 JEZ524290:JEZ524324 IVD524290:IVD524324 ILH524290:ILH524324 IBL524290:IBL524324 HRP524290:HRP524324 HHT524290:HHT524324 GXX524290:GXX524324 GOB524290:GOB524324 GEF524290:GEF524324 FUJ524290:FUJ524324 FKN524290:FKN524324 FAR524290:FAR524324 EQV524290:EQV524324 EGZ524290:EGZ524324 DXD524290:DXD524324 DNH524290:DNH524324 DDL524290:DDL524324 CTP524290:CTP524324 CJT524290:CJT524324 BZX524290:BZX524324 BQB524290:BQB524324 BGF524290:BGF524324 AWJ524290:AWJ524324 AMN524290:AMN524324 ACR524290:ACR524324 SV524290:SV524324 IZ524290:IZ524324 E524290:E524324 WVL458754:WVL458788 WLP458754:WLP458788 WBT458754:WBT458788 VRX458754:VRX458788 VIB458754:VIB458788 UYF458754:UYF458788 UOJ458754:UOJ458788 UEN458754:UEN458788 TUR458754:TUR458788 TKV458754:TKV458788 TAZ458754:TAZ458788 SRD458754:SRD458788 SHH458754:SHH458788 RXL458754:RXL458788 RNP458754:RNP458788 RDT458754:RDT458788 QTX458754:QTX458788 QKB458754:QKB458788 QAF458754:QAF458788 PQJ458754:PQJ458788 PGN458754:PGN458788 OWR458754:OWR458788 OMV458754:OMV458788 OCZ458754:OCZ458788 NTD458754:NTD458788 NJH458754:NJH458788 MZL458754:MZL458788 MPP458754:MPP458788 MFT458754:MFT458788 LVX458754:LVX458788 LMB458754:LMB458788 LCF458754:LCF458788 KSJ458754:KSJ458788 KIN458754:KIN458788 JYR458754:JYR458788 JOV458754:JOV458788 JEZ458754:JEZ458788 IVD458754:IVD458788 ILH458754:ILH458788 IBL458754:IBL458788 HRP458754:HRP458788 HHT458754:HHT458788 GXX458754:GXX458788 GOB458754:GOB458788 GEF458754:GEF458788 FUJ458754:FUJ458788 FKN458754:FKN458788 FAR458754:FAR458788 EQV458754:EQV458788 EGZ458754:EGZ458788 DXD458754:DXD458788 DNH458754:DNH458788 DDL458754:DDL458788 CTP458754:CTP458788 CJT458754:CJT458788 BZX458754:BZX458788 BQB458754:BQB458788 BGF458754:BGF458788 AWJ458754:AWJ458788 AMN458754:AMN458788 ACR458754:ACR458788 SV458754:SV458788 IZ458754:IZ458788 E458754:E458788 WVL393218:WVL393252 WLP393218:WLP393252 WBT393218:WBT393252 VRX393218:VRX393252 VIB393218:VIB393252 UYF393218:UYF393252 UOJ393218:UOJ393252 UEN393218:UEN393252 TUR393218:TUR393252 TKV393218:TKV393252 TAZ393218:TAZ393252 SRD393218:SRD393252 SHH393218:SHH393252 RXL393218:RXL393252 RNP393218:RNP393252 RDT393218:RDT393252 QTX393218:QTX393252 QKB393218:QKB393252 QAF393218:QAF393252 PQJ393218:PQJ393252 PGN393218:PGN393252 OWR393218:OWR393252 OMV393218:OMV393252 OCZ393218:OCZ393252 NTD393218:NTD393252 NJH393218:NJH393252 MZL393218:MZL393252 MPP393218:MPP393252 MFT393218:MFT393252 LVX393218:LVX393252 LMB393218:LMB393252 LCF393218:LCF393252 KSJ393218:KSJ393252 KIN393218:KIN393252 JYR393218:JYR393252 JOV393218:JOV393252 JEZ393218:JEZ393252 IVD393218:IVD393252 ILH393218:ILH393252 IBL393218:IBL393252 HRP393218:HRP393252 HHT393218:HHT393252 GXX393218:GXX393252 GOB393218:GOB393252 GEF393218:GEF393252 FUJ393218:FUJ393252 FKN393218:FKN393252 FAR393218:FAR393252 EQV393218:EQV393252 EGZ393218:EGZ393252 DXD393218:DXD393252 DNH393218:DNH393252 DDL393218:DDL393252 CTP393218:CTP393252 CJT393218:CJT393252 BZX393218:BZX393252 BQB393218:BQB393252 BGF393218:BGF393252 AWJ393218:AWJ393252 AMN393218:AMN393252 ACR393218:ACR393252 SV393218:SV393252 IZ393218:IZ393252 E393218:E393252 WVL327682:WVL327716 WLP327682:WLP327716 WBT327682:WBT327716 VRX327682:VRX327716 VIB327682:VIB327716 UYF327682:UYF327716 UOJ327682:UOJ327716 UEN327682:UEN327716 TUR327682:TUR327716 TKV327682:TKV327716 TAZ327682:TAZ327716 SRD327682:SRD327716 SHH327682:SHH327716 RXL327682:RXL327716 RNP327682:RNP327716 RDT327682:RDT327716 QTX327682:QTX327716 QKB327682:QKB327716 QAF327682:QAF327716 PQJ327682:PQJ327716 PGN327682:PGN327716 OWR327682:OWR327716 OMV327682:OMV327716 OCZ327682:OCZ327716 NTD327682:NTD327716 NJH327682:NJH327716 MZL327682:MZL327716 MPP327682:MPP327716 MFT327682:MFT327716 LVX327682:LVX327716 LMB327682:LMB327716 LCF327682:LCF327716 KSJ327682:KSJ327716 KIN327682:KIN327716 JYR327682:JYR327716 JOV327682:JOV327716 JEZ327682:JEZ327716 IVD327682:IVD327716 ILH327682:ILH327716 IBL327682:IBL327716 HRP327682:HRP327716 HHT327682:HHT327716 GXX327682:GXX327716 GOB327682:GOB327716 GEF327682:GEF327716 FUJ327682:FUJ327716 FKN327682:FKN327716 FAR327682:FAR327716 EQV327682:EQV327716 EGZ327682:EGZ327716 DXD327682:DXD327716 DNH327682:DNH327716 DDL327682:DDL327716 CTP327682:CTP327716 CJT327682:CJT327716 BZX327682:BZX327716 BQB327682:BQB327716 BGF327682:BGF327716 AWJ327682:AWJ327716 AMN327682:AMN327716 ACR327682:ACR327716 SV327682:SV327716 IZ327682:IZ327716 E327682:E327716 WVL262146:WVL262180 WLP262146:WLP262180 WBT262146:WBT262180 VRX262146:VRX262180 VIB262146:VIB262180 UYF262146:UYF262180 UOJ262146:UOJ262180 UEN262146:UEN262180 TUR262146:TUR262180 TKV262146:TKV262180 TAZ262146:TAZ262180 SRD262146:SRD262180 SHH262146:SHH262180 RXL262146:RXL262180 RNP262146:RNP262180 RDT262146:RDT262180 QTX262146:QTX262180 QKB262146:QKB262180 QAF262146:QAF262180 PQJ262146:PQJ262180 PGN262146:PGN262180 OWR262146:OWR262180 OMV262146:OMV262180 OCZ262146:OCZ262180 NTD262146:NTD262180 NJH262146:NJH262180 MZL262146:MZL262180 MPP262146:MPP262180 MFT262146:MFT262180 LVX262146:LVX262180 LMB262146:LMB262180 LCF262146:LCF262180 KSJ262146:KSJ262180 KIN262146:KIN262180 JYR262146:JYR262180 JOV262146:JOV262180 JEZ262146:JEZ262180 IVD262146:IVD262180 ILH262146:ILH262180 IBL262146:IBL262180 HRP262146:HRP262180 HHT262146:HHT262180 GXX262146:GXX262180 GOB262146:GOB262180 GEF262146:GEF262180 FUJ262146:FUJ262180 FKN262146:FKN262180 FAR262146:FAR262180 EQV262146:EQV262180 EGZ262146:EGZ262180 DXD262146:DXD262180 DNH262146:DNH262180 DDL262146:DDL262180 CTP262146:CTP262180 CJT262146:CJT262180 BZX262146:BZX262180 BQB262146:BQB262180 BGF262146:BGF262180 AWJ262146:AWJ262180 AMN262146:AMN262180 ACR262146:ACR262180 SV262146:SV262180 IZ262146:IZ262180 E262146:E262180 WVL196610:WVL196644 WLP196610:WLP196644 WBT196610:WBT196644 VRX196610:VRX196644 VIB196610:VIB196644 UYF196610:UYF196644 UOJ196610:UOJ196644 UEN196610:UEN196644 TUR196610:TUR196644 TKV196610:TKV196644 TAZ196610:TAZ196644 SRD196610:SRD196644 SHH196610:SHH196644 RXL196610:RXL196644 RNP196610:RNP196644 RDT196610:RDT196644 QTX196610:QTX196644 QKB196610:QKB196644 QAF196610:QAF196644 PQJ196610:PQJ196644 PGN196610:PGN196644 OWR196610:OWR196644 OMV196610:OMV196644 OCZ196610:OCZ196644 NTD196610:NTD196644 NJH196610:NJH196644 MZL196610:MZL196644 MPP196610:MPP196644 MFT196610:MFT196644 LVX196610:LVX196644 LMB196610:LMB196644 LCF196610:LCF196644 KSJ196610:KSJ196644 KIN196610:KIN196644 JYR196610:JYR196644 JOV196610:JOV196644 JEZ196610:JEZ196644 IVD196610:IVD196644 ILH196610:ILH196644 IBL196610:IBL196644 HRP196610:HRP196644 HHT196610:HHT196644 GXX196610:GXX196644 GOB196610:GOB196644 GEF196610:GEF196644 FUJ196610:FUJ196644 FKN196610:FKN196644 FAR196610:FAR196644 EQV196610:EQV196644 EGZ196610:EGZ196644 DXD196610:DXD196644 DNH196610:DNH196644 DDL196610:DDL196644 CTP196610:CTP196644 CJT196610:CJT196644 BZX196610:BZX196644 BQB196610:BQB196644 BGF196610:BGF196644 AWJ196610:AWJ196644 AMN196610:AMN196644 ACR196610:ACR196644 SV196610:SV196644 IZ196610:IZ196644 E196610:E196644 WVL131074:WVL131108 WLP131074:WLP131108 WBT131074:WBT131108 VRX131074:VRX131108 VIB131074:VIB131108 UYF131074:UYF131108 UOJ131074:UOJ131108 UEN131074:UEN131108 TUR131074:TUR131108 TKV131074:TKV131108 TAZ131074:TAZ131108 SRD131074:SRD131108 SHH131074:SHH131108 RXL131074:RXL131108 RNP131074:RNP131108 RDT131074:RDT131108 QTX131074:QTX131108 QKB131074:QKB131108 QAF131074:QAF131108 PQJ131074:PQJ131108 PGN131074:PGN131108 OWR131074:OWR131108 OMV131074:OMV131108 OCZ131074:OCZ131108 NTD131074:NTD131108 NJH131074:NJH131108 MZL131074:MZL131108 MPP131074:MPP131108 MFT131074:MFT131108 LVX131074:LVX131108 LMB131074:LMB131108 LCF131074:LCF131108 KSJ131074:KSJ131108 KIN131074:KIN131108 JYR131074:JYR131108 JOV131074:JOV131108 JEZ131074:JEZ131108 IVD131074:IVD131108 ILH131074:ILH131108 IBL131074:IBL131108 HRP131074:HRP131108 HHT131074:HHT131108 GXX131074:GXX131108 GOB131074:GOB131108 GEF131074:GEF131108 FUJ131074:FUJ131108 FKN131074:FKN131108 FAR131074:FAR131108 EQV131074:EQV131108 EGZ131074:EGZ131108 DXD131074:DXD131108 DNH131074:DNH131108 DDL131074:DDL131108 CTP131074:CTP131108 CJT131074:CJT131108 BZX131074:BZX131108 BQB131074:BQB131108 BGF131074:BGF131108 AWJ131074:AWJ131108 AMN131074:AMN131108 ACR131074:ACR131108 SV131074:SV131108 IZ131074:IZ131108 E131074:E131108 WVL65538:WVL65572 WLP65538:WLP65572 WBT65538:WBT65572 VRX65538:VRX65572 VIB65538:VIB65572 UYF65538:UYF65572 UOJ65538:UOJ65572 UEN65538:UEN65572 TUR65538:TUR65572 TKV65538:TKV65572 TAZ65538:TAZ65572 SRD65538:SRD65572 SHH65538:SHH65572 RXL65538:RXL65572 RNP65538:RNP65572 RDT65538:RDT65572 QTX65538:QTX65572 QKB65538:QKB65572 QAF65538:QAF65572 PQJ65538:PQJ65572 PGN65538:PGN65572 OWR65538:OWR65572 OMV65538:OMV65572 OCZ65538:OCZ65572 NTD65538:NTD65572 NJH65538:NJH65572 MZL65538:MZL65572 MPP65538:MPP65572 MFT65538:MFT65572 LVX65538:LVX65572 LMB65538:LMB65572 LCF65538:LCF65572 KSJ65538:KSJ65572 KIN65538:KIN65572 JYR65538:JYR65572 JOV65538:JOV65572 JEZ65538:JEZ65572 IVD65538:IVD65572 ILH65538:ILH65572 IBL65538:IBL65572 HRP65538:HRP65572 HHT65538:HHT65572 GXX65538:GXX65572 GOB65538:GOB65572 GEF65538:GEF65572 FUJ65538:FUJ65572 FKN65538:FKN65572 FAR65538:FAR65572 EQV65538:EQV65572 EGZ65538:EGZ65572 DXD65538:DXD65572 DNH65538:DNH65572 DDL65538:DDL65572 CTP65538:CTP65572 CJT65538:CJT65572 BZX65538:BZX65572 BQB65538:BQB65572 BGF65538:BGF65572 AWJ65538:AWJ65572 AMN65538:AMN65572 ACR65538:ACR65572 SV65538:SV65572 IZ65538:IZ65572 E65538:E65572 WVL2:WVL36 WLP2:WLP36 WBT2:WBT36 VRX2:VRX36 VIB2:VIB36 UYF2:UYF36 UOJ2:UOJ36 UEN2:UEN36 TUR2:TUR36 TKV2:TKV36 TAZ2:TAZ36 SRD2:SRD36 SHH2:SHH36 RXL2:RXL36 RNP2:RNP36 RDT2:RDT36 QTX2:QTX36 QKB2:QKB36 QAF2:QAF36 PQJ2:PQJ36 PGN2:PGN36 OWR2:OWR36 OMV2:OMV36 OCZ2:OCZ36 NTD2:NTD36 NJH2:NJH36 MZL2:MZL36 MPP2:MPP36 MFT2:MFT36 LVX2:LVX36 LMB2:LMB36 LCF2:LCF36 KSJ2:KSJ36 KIN2:KIN36 JYR2:JYR36 JOV2:JOV36 JEZ2:JEZ36 IVD2:IVD36 ILH2:ILH36 IBL2:IBL36 HRP2:HRP36 HHT2:HHT36 GXX2:GXX36 GOB2:GOB36 GEF2:GEF36 FUJ2:FUJ36 FKN2:FKN36 FAR2:FAR36 EQV2:EQV36 EGZ2:EGZ36 DXD2:DXD36 DNH2:DNH36 DDL2:DDL36 CTP2:CTP36 CJT2:CJT36 BZX2:BZX36 BQB2:BQB36 BGF2:BGF36 AWJ2:AWJ36 AMN2:AMN36 ACR2:ACR36 SV2:SV36 IZ2:IZ36">
      <formula1>$I$8:$J$8</formula1>
    </dataValidation>
  </dataValidation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sheetPr>
    <tabColor theme="1"/>
  </sheetPr>
  <dimension ref="A1:AQ174"/>
  <sheetViews>
    <sheetView rightToLeft="1" showWhiteSpace="0" topLeftCell="H19" zoomScale="85" zoomScaleNormal="85" zoomScaleSheetLayoutView="100" workbookViewId="0">
      <selection activeCell="AI5" sqref="AI5:AI49"/>
    </sheetView>
  </sheetViews>
  <sheetFormatPr baseColWidth="10" defaultRowHeight="12.75"/>
  <cols>
    <col min="1" max="1" width="3.42578125" style="17" customWidth="1"/>
    <col min="2" max="2" width="11.42578125" style="16" customWidth="1"/>
    <col min="3" max="3" width="5" style="16" customWidth="1"/>
    <col min="4" max="4" width="5.140625" style="16" customWidth="1"/>
    <col min="5" max="5" width="5.7109375" style="16" bestFit="1" customWidth="1"/>
    <col min="6" max="6" width="5.7109375" style="16" customWidth="1"/>
    <col min="7" max="7" width="5.5703125" style="16" bestFit="1" customWidth="1"/>
    <col min="8" max="8" width="5.7109375" style="16" customWidth="1"/>
    <col min="9" max="9" width="5.42578125" style="16" customWidth="1"/>
    <col min="10" max="10" width="5.28515625" style="16" customWidth="1"/>
    <col min="11" max="11" width="5.5703125" style="16" bestFit="1" customWidth="1"/>
    <col min="12" max="12" width="5.28515625" style="16" customWidth="1"/>
    <col min="13" max="13" width="5.42578125" style="16" bestFit="1" customWidth="1"/>
    <col min="14" max="14" width="7" style="16" bestFit="1" customWidth="1"/>
    <col min="15" max="15" width="5.42578125" style="16" bestFit="1" customWidth="1"/>
    <col min="16" max="16" width="5.5703125" style="16" customWidth="1"/>
    <col min="17" max="20" width="5.28515625" style="16" customWidth="1"/>
    <col min="21" max="23" width="5.42578125" style="16" bestFit="1" customWidth="1"/>
    <col min="24" max="24" width="6.42578125" style="16" customWidth="1"/>
    <col min="25" max="25" width="5.42578125" style="16" customWidth="1"/>
    <col min="26" max="26" width="4.42578125" style="16" customWidth="1"/>
    <col min="27" max="27" width="5.140625" style="16" customWidth="1"/>
    <col min="28" max="28" width="5.7109375" style="16" customWidth="1"/>
    <col min="29" max="30" width="5.28515625" style="16" customWidth="1"/>
    <col min="31" max="31" width="5.5703125" style="16" customWidth="1"/>
    <col min="32" max="32" width="5.140625" style="16" customWidth="1"/>
    <col min="33" max="33" width="4.28515625" style="16" customWidth="1"/>
    <col min="34" max="34" width="6.140625" style="16" customWidth="1"/>
    <col min="35" max="35" width="5.42578125" style="16" bestFit="1" customWidth="1"/>
    <col min="36" max="36" width="4.28515625" style="16" customWidth="1"/>
    <col min="37" max="37" width="4.42578125" style="16" customWidth="1"/>
    <col min="38" max="256" width="11.42578125" style="16"/>
    <col min="257" max="257" width="4.28515625" style="16" bestFit="1" customWidth="1"/>
    <col min="258" max="258" width="11.42578125" style="16" customWidth="1"/>
    <col min="259" max="259" width="5" style="16" customWidth="1"/>
    <col min="260" max="260" width="5.140625" style="16" customWidth="1"/>
    <col min="261" max="261" width="5.7109375" style="16" bestFit="1" customWidth="1"/>
    <col min="262" max="262" width="5.7109375" style="16" customWidth="1"/>
    <col min="263" max="263" width="5.5703125" style="16" bestFit="1" customWidth="1"/>
    <col min="264" max="264" width="5.7109375" style="16" customWidth="1"/>
    <col min="265" max="265" width="5.42578125" style="16" customWidth="1"/>
    <col min="266" max="266" width="5.28515625" style="16" customWidth="1"/>
    <col min="267" max="267" width="5.5703125" style="16" bestFit="1" customWidth="1"/>
    <col min="268" max="268" width="5.28515625" style="16" customWidth="1"/>
    <col min="269" max="271" width="5.42578125" style="16" bestFit="1" customWidth="1"/>
    <col min="272" max="272" width="3.7109375" style="16" customWidth="1"/>
    <col min="273" max="276" width="5.28515625" style="16" customWidth="1"/>
    <col min="277" max="279" width="5.42578125" style="16" bestFit="1" customWidth="1"/>
    <col min="280" max="280" width="6.42578125" style="16" bestFit="1" customWidth="1"/>
    <col min="281" max="281" width="5.42578125" style="16" customWidth="1"/>
    <col min="282" max="282" width="3.28515625" style="16" customWidth="1"/>
    <col min="283" max="283" width="5.140625" style="16" customWidth="1"/>
    <col min="284" max="284" width="5.7109375" style="16" customWidth="1"/>
    <col min="285" max="286" width="5.28515625" style="16" customWidth="1"/>
    <col min="287" max="287" width="5.5703125" style="16" customWidth="1"/>
    <col min="288" max="288" width="5.140625" style="16" customWidth="1"/>
    <col min="289" max="289" width="3.85546875" style="16" customWidth="1"/>
    <col min="290" max="290" width="6.140625" style="16" customWidth="1"/>
    <col min="291" max="291" width="5.42578125" style="16" bestFit="1" customWidth="1"/>
    <col min="292" max="292" width="4.28515625" style="16" customWidth="1"/>
    <col min="293" max="293" width="3.85546875" style="16" customWidth="1"/>
    <col min="294" max="512" width="11.42578125" style="16"/>
    <col min="513" max="513" width="4.28515625" style="16" bestFit="1" customWidth="1"/>
    <col min="514" max="514" width="11.42578125" style="16" customWidth="1"/>
    <col min="515" max="515" width="5" style="16" customWidth="1"/>
    <col min="516" max="516" width="5.140625" style="16" customWidth="1"/>
    <col min="517" max="517" width="5.7109375" style="16" bestFit="1" customWidth="1"/>
    <col min="518" max="518" width="5.7109375" style="16" customWidth="1"/>
    <col min="519" max="519" width="5.5703125" style="16" bestFit="1" customWidth="1"/>
    <col min="520" max="520" width="5.7109375" style="16" customWidth="1"/>
    <col min="521" max="521" width="5.42578125" style="16" customWidth="1"/>
    <col min="522" max="522" width="5.28515625" style="16" customWidth="1"/>
    <col min="523" max="523" width="5.5703125" style="16" bestFit="1" customWidth="1"/>
    <col min="524" max="524" width="5.28515625" style="16" customWidth="1"/>
    <col min="525" max="527" width="5.42578125" style="16" bestFit="1" customWidth="1"/>
    <col min="528" max="528" width="3.7109375" style="16" customWidth="1"/>
    <col min="529" max="532" width="5.28515625" style="16" customWidth="1"/>
    <col min="533" max="535" width="5.42578125" style="16" bestFit="1" customWidth="1"/>
    <col min="536" max="536" width="6.42578125" style="16" bestFit="1" customWidth="1"/>
    <col min="537" max="537" width="5.42578125" style="16" customWidth="1"/>
    <col min="538" max="538" width="3.28515625" style="16" customWidth="1"/>
    <col min="539" max="539" width="5.140625" style="16" customWidth="1"/>
    <col min="540" max="540" width="5.7109375" style="16" customWidth="1"/>
    <col min="541" max="542" width="5.28515625" style="16" customWidth="1"/>
    <col min="543" max="543" width="5.5703125" style="16" customWidth="1"/>
    <col min="544" max="544" width="5.140625" style="16" customWidth="1"/>
    <col min="545" max="545" width="3.85546875" style="16" customWidth="1"/>
    <col min="546" max="546" width="6.140625" style="16" customWidth="1"/>
    <col min="547" max="547" width="5.42578125" style="16" bestFit="1" customWidth="1"/>
    <col min="548" max="548" width="4.28515625" style="16" customWidth="1"/>
    <col min="549" max="549" width="3.85546875" style="16" customWidth="1"/>
    <col min="550" max="768" width="11.42578125" style="16"/>
    <col min="769" max="769" width="4.28515625" style="16" bestFit="1" customWidth="1"/>
    <col min="770" max="770" width="11.42578125" style="16" customWidth="1"/>
    <col min="771" max="771" width="5" style="16" customWidth="1"/>
    <col min="772" max="772" width="5.140625" style="16" customWidth="1"/>
    <col min="773" max="773" width="5.7109375" style="16" bestFit="1" customWidth="1"/>
    <col min="774" max="774" width="5.7109375" style="16" customWidth="1"/>
    <col min="775" max="775" width="5.5703125" style="16" bestFit="1" customWidth="1"/>
    <col min="776" max="776" width="5.7109375" style="16" customWidth="1"/>
    <col min="777" max="777" width="5.42578125" style="16" customWidth="1"/>
    <col min="778" max="778" width="5.28515625" style="16" customWidth="1"/>
    <col min="779" max="779" width="5.5703125" style="16" bestFit="1" customWidth="1"/>
    <col min="780" max="780" width="5.28515625" style="16" customWidth="1"/>
    <col min="781" max="783" width="5.42578125" style="16" bestFit="1" customWidth="1"/>
    <col min="784" max="784" width="3.7109375" style="16" customWidth="1"/>
    <col min="785" max="788" width="5.28515625" style="16" customWidth="1"/>
    <col min="789" max="791" width="5.42578125" style="16" bestFit="1" customWidth="1"/>
    <col min="792" max="792" width="6.42578125" style="16" bestFit="1" customWidth="1"/>
    <col min="793" max="793" width="5.42578125" style="16" customWidth="1"/>
    <col min="794" max="794" width="3.28515625" style="16" customWidth="1"/>
    <col min="795" max="795" width="5.140625" style="16" customWidth="1"/>
    <col min="796" max="796" width="5.7109375" style="16" customWidth="1"/>
    <col min="797" max="798" width="5.28515625" style="16" customWidth="1"/>
    <col min="799" max="799" width="5.5703125" style="16" customWidth="1"/>
    <col min="800" max="800" width="5.140625" style="16" customWidth="1"/>
    <col min="801" max="801" width="3.85546875" style="16" customWidth="1"/>
    <col min="802" max="802" width="6.140625" style="16" customWidth="1"/>
    <col min="803" max="803" width="5.42578125" style="16" bestFit="1" customWidth="1"/>
    <col min="804" max="804" width="4.28515625" style="16" customWidth="1"/>
    <col min="805" max="805" width="3.85546875" style="16" customWidth="1"/>
    <col min="806" max="1024" width="11.42578125" style="16"/>
    <col min="1025" max="1025" width="4.28515625" style="16" bestFit="1" customWidth="1"/>
    <col min="1026" max="1026" width="11.42578125" style="16" customWidth="1"/>
    <col min="1027" max="1027" width="5" style="16" customWidth="1"/>
    <col min="1028" max="1028" width="5.140625" style="16" customWidth="1"/>
    <col min="1029" max="1029" width="5.7109375" style="16" bestFit="1" customWidth="1"/>
    <col min="1030" max="1030" width="5.7109375" style="16" customWidth="1"/>
    <col min="1031" max="1031" width="5.5703125" style="16" bestFit="1" customWidth="1"/>
    <col min="1032" max="1032" width="5.7109375" style="16" customWidth="1"/>
    <col min="1033" max="1033" width="5.42578125" style="16" customWidth="1"/>
    <col min="1034" max="1034" width="5.28515625" style="16" customWidth="1"/>
    <col min="1035" max="1035" width="5.5703125" style="16" bestFit="1" customWidth="1"/>
    <col min="1036" max="1036" width="5.28515625" style="16" customWidth="1"/>
    <col min="1037" max="1039" width="5.42578125" style="16" bestFit="1" customWidth="1"/>
    <col min="1040" max="1040" width="3.7109375" style="16" customWidth="1"/>
    <col min="1041" max="1044" width="5.28515625" style="16" customWidth="1"/>
    <col min="1045" max="1047" width="5.42578125" style="16" bestFit="1" customWidth="1"/>
    <col min="1048" max="1048" width="6.42578125" style="16" bestFit="1" customWidth="1"/>
    <col min="1049" max="1049" width="5.42578125" style="16" customWidth="1"/>
    <col min="1050" max="1050" width="3.28515625" style="16" customWidth="1"/>
    <col min="1051" max="1051" width="5.140625" style="16" customWidth="1"/>
    <col min="1052" max="1052" width="5.7109375" style="16" customWidth="1"/>
    <col min="1053" max="1054" width="5.28515625" style="16" customWidth="1"/>
    <col min="1055" max="1055" width="5.5703125" style="16" customWidth="1"/>
    <col min="1056" max="1056" width="5.140625" style="16" customWidth="1"/>
    <col min="1057" max="1057" width="3.85546875" style="16" customWidth="1"/>
    <col min="1058" max="1058" width="6.140625" style="16" customWidth="1"/>
    <col min="1059" max="1059" width="5.42578125" style="16" bestFit="1" customWidth="1"/>
    <col min="1060" max="1060" width="4.28515625" style="16" customWidth="1"/>
    <col min="1061" max="1061" width="3.85546875" style="16" customWidth="1"/>
    <col min="1062" max="1280" width="11.42578125" style="16"/>
    <col min="1281" max="1281" width="4.28515625" style="16" bestFit="1" customWidth="1"/>
    <col min="1282" max="1282" width="11.42578125" style="16" customWidth="1"/>
    <col min="1283" max="1283" width="5" style="16" customWidth="1"/>
    <col min="1284" max="1284" width="5.140625" style="16" customWidth="1"/>
    <col min="1285" max="1285" width="5.7109375" style="16" bestFit="1" customWidth="1"/>
    <col min="1286" max="1286" width="5.7109375" style="16" customWidth="1"/>
    <col min="1287" max="1287" width="5.5703125" style="16" bestFit="1" customWidth="1"/>
    <col min="1288" max="1288" width="5.7109375" style="16" customWidth="1"/>
    <col min="1289" max="1289" width="5.42578125" style="16" customWidth="1"/>
    <col min="1290" max="1290" width="5.28515625" style="16" customWidth="1"/>
    <col min="1291" max="1291" width="5.5703125" style="16" bestFit="1" customWidth="1"/>
    <col min="1292" max="1292" width="5.28515625" style="16" customWidth="1"/>
    <col min="1293" max="1295" width="5.42578125" style="16" bestFit="1" customWidth="1"/>
    <col min="1296" max="1296" width="3.7109375" style="16" customWidth="1"/>
    <col min="1297" max="1300" width="5.28515625" style="16" customWidth="1"/>
    <col min="1301" max="1303" width="5.42578125" style="16" bestFit="1" customWidth="1"/>
    <col min="1304" max="1304" width="6.42578125" style="16" bestFit="1" customWidth="1"/>
    <col min="1305" max="1305" width="5.42578125" style="16" customWidth="1"/>
    <col min="1306" max="1306" width="3.28515625" style="16" customWidth="1"/>
    <col min="1307" max="1307" width="5.140625" style="16" customWidth="1"/>
    <col min="1308" max="1308" width="5.7109375" style="16" customWidth="1"/>
    <col min="1309" max="1310" width="5.28515625" style="16" customWidth="1"/>
    <col min="1311" max="1311" width="5.5703125" style="16" customWidth="1"/>
    <col min="1312" max="1312" width="5.140625" style="16" customWidth="1"/>
    <col min="1313" max="1313" width="3.85546875" style="16" customWidth="1"/>
    <col min="1314" max="1314" width="6.140625" style="16" customWidth="1"/>
    <col min="1315" max="1315" width="5.42578125" style="16" bestFit="1" customWidth="1"/>
    <col min="1316" max="1316" width="4.28515625" style="16" customWidth="1"/>
    <col min="1317" max="1317" width="3.85546875" style="16" customWidth="1"/>
    <col min="1318" max="1536" width="11.42578125" style="16"/>
    <col min="1537" max="1537" width="4.28515625" style="16" bestFit="1" customWidth="1"/>
    <col min="1538" max="1538" width="11.42578125" style="16" customWidth="1"/>
    <col min="1539" max="1539" width="5" style="16" customWidth="1"/>
    <col min="1540" max="1540" width="5.140625" style="16" customWidth="1"/>
    <col min="1541" max="1541" width="5.7109375" style="16" bestFit="1" customWidth="1"/>
    <col min="1542" max="1542" width="5.7109375" style="16" customWidth="1"/>
    <col min="1543" max="1543" width="5.5703125" style="16" bestFit="1" customWidth="1"/>
    <col min="1544" max="1544" width="5.7109375" style="16" customWidth="1"/>
    <col min="1545" max="1545" width="5.42578125" style="16" customWidth="1"/>
    <col min="1546" max="1546" width="5.28515625" style="16" customWidth="1"/>
    <col min="1547" max="1547" width="5.5703125" style="16" bestFit="1" customWidth="1"/>
    <col min="1548" max="1548" width="5.28515625" style="16" customWidth="1"/>
    <col min="1549" max="1551" width="5.42578125" style="16" bestFit="1" customWidth="1"/>
    <col min="1552" max="1552" width="3.7109375" style="16" customWidth="1"/>
    <col min="1553" max="1556" width="5.28515625" style="16" customWidth="1"/>
    <col min="1557" max="1559" width="5.42578125" style="16" bestFit="1" customWidth="1"/>
    <col min="1560" max="1560" width="6.42578125" style="16" bestFit="1" customWidth="1"/>
    <col min="1561" max="1561" width="5.42578125" style="16" customWidth="1"/>
    <col min="1562" max="1562" width="3.28515625" style="16" customWidth="1"/>
    <col min="1563" max="1563" width="5.140625" style="16" customWidth="1"/>
    <col min="1564" max="1564" width="5.7109375" style="16" customWidth="1"/>
    <col min="1565" max="1566" width="5.28515625" style="16" customWidth="1"/>
    <col min="1567" max="1567" width="5.5703125" style="16" customWidth="1"/>
    <col min="1568" max="1568" width="5.140625" style="16" customWidth="1"/>
    <col min="1569" max="1569" width="3.85546875" style="16" customWidth="1"/>
    <col min="1570" max="1570" width="6.140625" style="16" customWidth="1"/>
    <col min="1571" max="1571" width="5.42578125" style="16" bestFit="1" customWidth="1"/>
    <col min="1572" max="1572" width="4.28515625" style="16" customWidth="1"/>
    <col min="1573" max="1573" width="3.85546875" style="16" customWidth="1"/>
    <col min="1574" max="1792" width="11.42578125" style="16"/>
    <col min="1793" max="1793" width="4.28515625" style="16" bestFit="1" customWidth="1"/>
    <col min="1794" max="1794" width="11.42578125" style="16" customWidth="1"/>
    <col min="1795" max="1795" width="5" style="16" customWidth="1"/>
    <col min="1796" max="1796" width="5.140625" style="16" customWidth="1"/>
    <col min="1797" max="1797" width="5.7109375" style="16" bestFit="1" customWidth="1"/>
    <col min="1798" max="1798" width="5.7109375" style="16" customWidth="1"/>
    <col min="1799" max="1799" width="5.5703125" style="16" bestFit="1" customWidth="1"/>
    <col min="1800" max="1800" width="5.7109375" style="16" customWidth="1"/>
    <col min="1801" max="1801" width="5.42578125" style="16" customWidth="1"/>
    <col min="1802" max="1802" width="5.28515625" style="16" customWidth="1"/>
    <col min="1803" max="1803" width="5.5703125" style="16" bestFit="1" customWidth="1"/>
    <col min="1804" max="1804" width="5.28515625" style="16" customWidth="1"/>
    <col min="1805" max="1807" width="5.42578125" style="16" bestFit="1" customWidth="1"/>
    <col min="1808" max="1808" width="3.7109375" style="16" customWidth="1"/>
    <col min="1809" max="1812" width="5.28515625" style="16" customWidth="1"/>
    <col min="1813" max="1815" width="5.42578125" style="16" bestFit="1" customWidth="1"/>
    <col min="1816" max="1816" width="6.42578125" style="16" bestFit="1" customWidth="1"/>
    <col min="1817" max="1817" width="5.42578125" style="16" customWidth="1"/>
    <col min="1818" max="1818" width="3.28515625" style="16" customWidth="1"/>
    <col min="1819" max="1819" width="5.140625" style="16" customWidth="1"/>
    <col min="1820" max="1820" width="5.7109375" style="16" customWidth="1"/>
    <col min="1821" max="1822" width="5.28515625" style="16" customWidth="1"/>
    <col min="1823" max="1823" width="5.5703125" style="16" customWidth="1"/>
    <col min="1824" max="1824" width="5.140625" style="16" customWidth="1"/>
    <col min="1825" max="1825" width="3.85546875" style="16" customWidth="1"/>
    <col min="1826" max="1826" width="6.140625" style="16" customWidth="1"/>
    <col min="1827" max="1827" width="5.42578125" style="16" bestFit="1" customWidth="1"/>
    <col min="1828" max="1828" width="4.28515625" style="16" customWidth="1"/>
    <col min="1829" max="1829" width="3.85546875" style="16" customWidth="1"/>
    <col min="1830" max="2048" width="11.42578125" style="16"/>
    <col min="2049" max="2049" width="4.28515625" style="16" bestFit="1" customWidth="1"/>
    <col min="2050" max="2050" width="11.42578125" style="16" customWidth="1"/>
    <col min="2051" max="2051" width="5" style="16" customWidth="1"/>
    <col min="2052" max="2052" width="5.140625" style="16" customWidth="1"/>
    <col min="2053" max="2053" width="5.7109375" style="16" bestFit="1" customWidth="1"/>
    <col min="2054" max="2054" width="5.7109375" style="16" customWidth="1"/>
    <col min="2055" max="2055" width="5.5703125" style="16" bestFit="1" customWidth="1"/>
    <col min="2056" max="2056" width="5.7109375" style="16" customWidth="1"/>
    <col min="2057" max="2057" width="5.42578125" style="16" customWidth="1"/>
    <col min="2058" max="2058" width="5.28515625" style="16" customWidth="1"/>
    <col min="2059" max="2059" width="5.5703125" style="16" bestFit="1" customWidth="1"/>
    <col min="2060" max="2060" width="5.28515625" style="16" customWidth="1"/>
    <col min="2061" max="2063" width="5.42578125" style="16" bestFit="1" customWidth="1"/>
    <col min="2064" max="2064" width="3.7109375" style="16" customWidth="1"/>
    <col min="2065" max="2068" width="5.28515625" style="16" customWidth="1"/>
    <col min="2069" max="2071" width="5.42578125" style="16" bestFit="1" customWidth="1"/>
    <col min="2072" max="2072" width="6.42578125" style="16" bestFit="1" customWidth="1"/>
    <col min="2073" max="2073" width="5.42578125" style="16" customWidth="1"/>
    <col min="2074" max="2074" width="3.28515625" style="16" customWidth="1"/>
    <col min="2075" max="2075" width="5.140625" style="16" customWidth="1"/>
    <col min="2076" max="2076" width="5.7109375" style="16" customWidth="1"/>
    <col min="2077" max="2078" width="5.28515625" style="16" customWidth="1"/>
    <col min="2079" max="2079" width="5.5703125" style="16" customWidth="1"/>
    <col min="2080" max="2080" width="5.140625" style="16" customWidth="1"/>
    <col min="2081" max="2081" width="3.85546875" style="16" customWidth="1"/>
    <col min="2082" max="2082" width="6.140625" style="16" customWidth="1"/>
    <col min="2083" max="2083" width="5.42578125" style="16" bestFit="1" customWidth="1"/>
    <col min="2084" max="2084" width="4.28515625" style="16" customWidth="1"/>
    <col min="2085" max="2085" width="3.85546875" style="16" customWidth="1"/>
    <col min="2086" max="2304" width="11.42578125" style="16"/>
    <col min="2305" max="2305" width="4.28515625" style="16" bestFit="1" customWidth="1"/>
    <col min="2306" max="2306" width="11.42578125" style="16" customWidth="1"/>
    <col min="2307" max="2307" width="5" style="16" customWidth="1"/>
    <col min="2308" max="2308" width="5.140625" style="16" customWidth="1"/>
    <col min="2309" max="2309" width="5.7109375" style="16" bestFit="1" customWidth="1"/>
    <col min="2310" max="2310" width="5.7109375" style="16" customWidth="1"/>
    <col min="2311" max="2311" width="5.5703125" style="16" bestFit="1" customWidth="1"/>
    <col min="2312" max="2312" width="5.7109375" style="16" customWidth="1"/>
    <col min="2313" max="2313" width="5.42578125" style="16" customWidth="1"/>
    <col min="2314" max="2314" width="5.28515625" style="16" customWidth="1"/>
    <col min="2315" max="2315" width="5.5703125" style="16" bestFit="1" customWidth="1"/>
    <col min="2316" max="2316" width="5.28515625" style="16" customWidth="1"/>
    <col min="2317" max="2319" width="5.42578125" style="16" bestFit="1" customWidth="1"/>
    <col min="2320" max="2320" width="3.7109375" style="16" customWidth="1"/>
    <col min="2321" max="2324" width="5.28515625" style="16" customWidth="1"/>
    <col min="2325" max="2327" width="5.42578125" style="16" bestFit="1" customWidth="1"/>
    <col min="2328" max="2328" width="6.42578125" style="16" bestFit="1" customWidth="1"/>
    <col min="2329" max="2329" width="5.42578125" style="16" customWidth="1"/>
    <col min="2330" max="2330" width="3.28515625" style="16" customWidth="1"/>
    <col min="2331" max="2331" width="5.140625" style="16" customWidth="1"/>
    <col min="2332" max="2332" width="5.7109375" style="16" customWidth="1"/>
    <col min="2333" max="2334" width="5.28515625" style="16" customWidth="1"/>
    <col min="2335" max="2335" width="5.5703125" style="16" customWidth="1"/>
    <col min="2336" max="2336" width="5.140625" style="16" customWidth="1"/>
    <col min="2337" max="2337" width="3.85546875" style="16" customWidth="1"/>
    <col min="2338" max="2338" width="6.140625" style="16" customWidth="1"/>
    <col min="2339" max="2339" width="5.42578125" style="16" bestFit="1" customWidth="1"/>
    <col min="2340" max="2340" width="4.28515625" style="16" customWidth="1"/>
    <col min="2341" max="2341" width="3.85546875" style="16" customWidth="1"/>
    <col min="2342" max="2560" width="11.42578125" style="16"/>
    <col min="2561" max="2561" width="4.28515625" style="16" bestFit="1" customWidth="1"/>
    <col min="2562" max="2562" width="11.42578125" style="16" customWidth="1"/>
    <col min="2563" max="2563" width="5" style="16" customWidth="1"/>
    <col min="2564" max="2564" width="5.140625" style="16" customWidth="1"/>
    <col min="2565" max="2565" width="5.7109375" style="16" bestFit="1" customWidth="1"/>
    <col min="2566" max="2566" width="5.7109375" style="16" customWidth="1"/>
    <col min="2567" max="2567" width="5.5703125" style="16" bestFit="1" customWidth="1"/>
    <col min="2568" max="2568" width="5.7109375" style="16" customWidth="1"/>
    <col min="2569" max="2569" width="5.42578125" style="16" customWidth="1"/>
    <col min="2570" max="2570" width="5.28515625" style="16" customWidth="1"/>
    <col min="2571" max="2571" width="5.5703125" style="16" bestFit="1" customWidth="1"/>
    <col min="2572" max="2572" width="5.28515625" style="16" customWidth="1"/>
    <col min="2573" max="2575" width="5.42578125" style="16" bestFit="1" customWidth="1"/>
    <col min="2576" max="2576" width="3.7109375" style="16" customWidth="1"/>
    <col min="2577" max="2580" width="5.28515625" style="16" customWidth="1"/>
    <col min="2581" max="2583" width="5.42578125" style="16" bestFit="1" customWidth="1"/>
    <col min="2584" max="2584" width="6.42578125" style="16" bestFit="1" customWidth="1"/>
    <col min="2585" max="2585" width="5.42578125" style="16" customWidth="1"/>
    <col min="2586" max="2586" width="3.28515625" style="16" customWidth="1"/>
    <col min="2587" max="2587" width="5.140625" style="16" customWidth="1"/>
    <col min="2588" max="2588" width="5.7109375" style="16" customWidth="1"/>
    <col min="2589" max="2590" width="5.28515625" style="16" customWidth="1"/>
    <col min="2591" max="2591" width="5.5703125" style="16" customWidth="1"/>
    <col min="2592" max="2592" width="5.140625" style="16" customWidth="1"/>
    <col min="2593" max="2593" width="3.85546875" style="16" customWidth="1"/>
    <col min="2594" max="2594" width="6.140625" style="16" customWidth="1"/>
    <col min="2595" max="2595" width="5.42578125" style="16" bestFit="1" customWidth="1"/>
    <col min="2596" max="2596" width="4.28515625" style="16" customWidth="1"/>
    <col min="2597" max="2597" width="3.85546875" style="16" customWidth="1"/>
    <col min="2598" max="2816" width="11.42578125" style="16"/>
    <col min="2817" max="2817" width="4.28515625" style="16" bestFit="1" customWidth="1"/>
    <col min="2818" max="2818" width="11.42578125" style="16" customWidth="1"/>
    <col min="2819" max="2819" width="5" style="16" customWidth="1"/>
    <col min="2820" max="2820" width="5.140625" style="16" customWidth="1"/>
    <col min="2821" max="2821" width="5.7109375" style="16" bestFit="1" customWidth="1"/>
    <col min="2822" max="2822" width="5.7109375" style="16" customWidth="1"/>
    <col min="2823" max="2823" width="5.5703125" style="16" bestFit="1" customWidth="1"/>
    <col min="2824" max="2824" width="5.7109375" style="16" customWidth="1"/>
    <col min="2825" max="2825" width="5.42578125" style="16" customWidth="1"/>
    <col min="2826" max="2826" width="5.28515625" style="16" customWidth="1"/>
    <col min="2827" max="2827" width="5.5703125" style="16" bestFit="1" customWidth="1"/>
    <col min="2828" max="2828" width="5.28515625" style="16" customWidth="1"/>
    <col min="2829" max="2831" width="5.42578125" style="16" bestFit="1" customWidth="1"/>
    <col min="2832" max="2832" width="3.7109375" style="16" customWidth="1"/>
    <col min="2833" max="2836" width="5.28515625" style="16" customWidth="1"/>
    <col min="2837" max="2839" width="5.42578125" style="16" bestFit="1" customWidth="1"/>
    <col min="2840" max="2840" width="6.42578125" style="16" bestFit="1" customWidth="1"/>
    <col min="2841" max="2841" width="5.42578125" style="16" customWidth="1"/>
    <col min="2842" max="2842" width="3.28515625" style="16" customWidth="1"/>
    <col min="2843" max="2843" width="5.140625" style="16" customWidth="1"/>
    <col min="2844" max="2844" width="5.7109375" style="16" customWidth="1"/>
    <col min="2845" max="2846" width="5.28515625" style="16" customWidth="1"/>
    <col min="2847" max="2847" width="5.5703125" style="16" customWidth="1"/>
    <col min="2848" max="2848" width="5.140625" style="16" customWidth="1"/>
    <col min="2849" max="2849" width="3.85546875" style="16" customWidth="1"/>
    <col min="2850" max="2850" width="6.140625" style="16" customWidth="1"/>
    <col min="2851" max="2851" width="5.42578125" style="16" bestFit="1" customWidth="1"/>
    <col min="2852" max="2852" width="4.28515625" style="16" customWidth="1"/>
    <col min="2853" max="2853" width="3.85546875" style="16" customWidth="1"/>
    <col min="2854" max="3072" width="11.42578125" style="16"/>
    <col min="3073" max="3073" width="4.28515625" style="16" bestFit="1" customWidth="1"/>
    <col min="3074" max="3074" width="11.42578125" style="16" customWidth="1"/>
    <col min="3075" max="3075" width="5" style="16" customWidth="1"/>
    <col min="3076" max="3076" width="5.140625" style="16" customWidth="1"/>
    <col min="3077" max="3077" width="5.7109375" style="16" bestFit="1" customWidth="1"/>
    <col min="3078" max="3078" width="5.7109375" style="16" customWidth="1"/>
    <col min="3079" max="3079" width="5.5703125" style="16" bestFit="1" customWidth="1"/>
    <col min="3080" max="3080" width="5.7109375" style="16" customWidth="1"/>
    <col min="3081" max="3081" width="5.42578125" style="16" customWidth="1"/>
    <col min="3082" max="3082" width="5.28515625" style="16" customWidth="1"/>
    <col min="3083" max="3083" width="5.5703125" style="16" bestFit="1" customWidth="1"/>
    <col min="3084" max="3084" width="5.28515625" style="16" customWidth="1"/>
    <col min="3085" max="3087" width="5.42578125" style="16" bestFit="1" customWidth="1"/>
    <col min="3088" max="3088" width="3.7109375" style="16" customWidth="1"/>
    <col min="3089" max="3092" width="5.28515625" style="16" customWidth="1"/>
    <col min="3093" max="3095" width="5.42578125" style="16" bestFit="1" customWidth="1"/>
    <col min="3096" max="3096" width="6.42578125" style="16" bestFit="1" customWidth="1"/>
    <col min="3097" max="3097" width="5.42578125" style="16" customWidth="1"/>
    <col min="3098" max="3098" width="3.28515625" style="16" customWidth="1"/>
    <col min="3099" max="3099" width="5.140625" style="16" customWidth="1"/>
    <col min="3100" max="3100" width="5.7109375" style="16" customWidth="1"/>
    <col min="3101" max="3102" width="5.28515625" style="16" customWidth="1"/>
    <col min="3103" max="3103" width="5.5703125" style="16" customWidth="1"/>
    <col min="3104" max="3104" width="5.140625" style="16" customWidth="1"/>
    <col min="3105" max="3105" width="3.85546875" style="16" customWidth="1"/>
    <col min="3106" max="3106" width="6.140625" style="16" customWidth="1"/>
    <col min="3107" max="3107" width="5.42578125" style="16" bestFit="1" customWidth="1"/>
    <col min="3108" max="3108" width="4.28515625" style="16" customWidth="1"/>
    <col min="3109" max="3109" width="3.85546875" style="16" customWidth="1"/>
    <col min="3110" max="3328" width="11.42578125" style="16"/>
    <col min="3329" max="3329" width="4.28515625" style="16" bestFit="1" customWidth="1"/>
    <col min="3330" max="3330" width="11.42578125" style="16" customWidth="1"/>
    <col min="3331" max="3331" width="5" style="16" customWidth="1"/>
    <col min="3332" max="3332" width="5.140625" style="16" customWidth="1"/>
    <col min="3333" max="3333" width="5.7109375" style="16" bestFit="1" customWidth="1"/>
    <col min="3334" max="3334" width="5.7109375" style="16" customWidth="1"/>
    <col min="3335" max="3335" width="5.5703125" style="16" bestFit="1" customWidth="1"/>
    <col min="3336" max="3336" width="5.7109375" style="16" customWidth="1"/>
    <col min="3337" max="3337" width="5.42578125" style="16" customWidth="1"/>
    <col min="3338" max="3338" width="5.28515625" style="16" customWidth="1"/>
    <col min="3339" max="3339" width="5.5703125" style="16" bestFit="1" customWidth="1"/>
    <col min="3340" max="3340" width="5.28515625" style="16" customWidth="1"/>
    <col min="3341" max="3343" width="5.42578125" style="16" bestFit="1" customWidth="1"/>
    <col min="3344" max="3344" width="3.7109375" style="16" customWidth="1"/>
    <col min="3345" max="3348" width="5.28515625" style="16" customWidth="1"/>
    <col min="3349" max="3351" width="5.42578125" style="16" bestFit="1" customWidth="1"/>
    <col min="3352" max="3352" width="6.42578125" style="16" bestFit="1" customWidth="1"/>
    <col min="3353" max="3353" width="5.42578125" style="16" customWidth="1"/>
    <col min="3354" max="3354" width="3.28515625" style="16" customWidth="1"/>
    <col min="3355" max="3355" width="5.140625" style="16" customWidth="1"/>
    <col min="3356" max="3356" width="5.7109375" style="16" customWidth="1"/>
    <col min="3357" max="3358" width="5.28515625" style="16" customWidth="1"/>
    <col min="3359" max="3359" width="5.5703125" style="16" customWidth="1"/>
    <col min="3360" max="3360" width="5.140625" style="16" customWidth="1"/>
    <col min="3361" max="3361" width="3.85546875" style="16" customWidth="1"/>
    <col min="3362" max="3362" width="6.140625" style="16" customWidth="1"/>
    <col min="3363" max="3363" width="5.42578125" style="16" bestFit="1" customWidth="1"/>
    <col min="3364" max="3364" width="4.28515625" style="16" customWidth="1"/>
    <col min="3365" max="3365" width="3.85546875" style="16" customWidth="1"/>
    <col min="3366" max="3584" width="11.42578125" style="16"/>
    <col min="3585" max="3585" width="4.28515625" style="16" bestFit="1" customWidth="1"/>
    <col min="3586" max="3586" width="11.42578125" style="16" customWidth="1"/>
    <col min="3587" max="3587" width="5" style="16" customWidth="1"/>
    <col min="3588" max="3588" width="5.140625" style="16" customWidth="1"/>
    <col min="3589" max="3589" width="5.7109375" style="16" bestFit="1" customWidth="1"/>
    <col min="3590" max="3590" width="5.7109375" style="16" customWidth="1"/>
    <col min="3591" max="3591" width="5.5703125" style="16" bestFit="1" customWidth="1"/>
    <col min="3592" max="3592" width="5.7109375" style="16" customWidth="1"/>
    <col min="3593" max="3593" width="5.42578125" style="16" customWidth="1"/>
    <col min="3594" max="3594" width="5.28515625" style="16" customWidth="1"/>
    <col min="3595" max="3595" width="5.5703125" style="16" bestFit="1" customWidth="1"/>
    <col min="3596" max="3596" width="5.28515625" style="16" customWidth="1"/>
    <col min="3597" max="3599" width="5.42578125" style="16" bestFit="1" customWidth="1"/>
    <col min="3600" max="3600" width="3.7109375" style="16" customWidth="1"/>
    <col min="3601" max="3604" width="5.28515625" style="16" customWidth="1"/>
    <col min="3605" max="3607" width="5.42578125" style="16" bestFit="1" customWidth="1"/>
    <col min="3608" max="3608" width="6.42578125" style="16" bestFit="1" customWidth="1"/>
    <col min="3609" max="3609" width="5.42578125" style="16" customWidth="1"/>
    <col min="3610" max="3610" width="3.28515625" style="16" customWidth="1"/>
    <col min="3611" max="3611" width="5.140625" style="16" customWidth="1"/>
    <col min="3612" max="3612" width="5.7109375" style="16" customWidth="1"/>
    <col min="3613" max="3614" width="5.28515625" style="16" customWidth="1"/>
    <col min="3615" max="3615" width="5.5703125" style="16" customWidth="1"/>
    <col min="3616" max="3616" width="5.140625" style="16" customWidth="1"/>
    <col min="3617" max="3617" width="3.85546875" style="16" customWidth="1"/>
    <col min="3618" max="3618" width="6.140625" style="16" customWidth="1"/>
    <col min="3619" max="3619" width="5.42578125" style="16" bestFit="1" customWidth="1"/>
    <col min="3620" max="3620" width="4.28515625" style="16" customWidth="1"/>
    <col min="3621" max="3621" width="3.85546875" style="16" customWidth="1"/>
    <col min="3622" max="3840" width="11.42578125" style="16"/>
    <col min="3841" max="3841" width="4.28515625" style="16" bestFit="1" customWidth="1"/>
    <col min="3842" max="3842" width="11.42578125" style="16" customWidth="1"/>
    <col min="3843" max="3843" width="5" style="16" customWidth="1"/>
    <col min="3844" max="3844" width="5.140625" style="16" customWidth="1"/>
    <col min="3845" max="3845" width="5.7109375" style="16" bestFit="1" customWidth="1"/>
    <col min="3846" max="3846" width="5.7109375" style="16" customWidth="1"/>
    <col min="3847" max="3847" width="5.5703125" style="16" bestFit="1" customWidth="1"/>
    <col min="3848" max="3848" width="5.7109375" style="16" customWidth="1"/>
    <col min="3849" max="3849" width="5.42578125" style="16" customWidth="1"/>
    <col min="3850" max="3850" width="5.28515625" style="16" customWidth="1"/>
    <col min="3851" max="3851" width="5.5703125" style="16" bestFit="1" customWidth="1"/>
    <col min="3852" max="3852" width="5.28515625" style="16" customWidth="1"/>
    <col min="3853" max="3855" width="5.42578125" style="16" bestFit="1" customWidth="1"/>
    <col min="3856" max="3856" width="3.7109375" style="16" customWidth="1"/>
    <col min="3857" max="3860" width="5.28515625" style="16" customWidth="1"/>
    <col min="3861" max="3863" width="5.42578125" style="16" bestFit="1" customWidth="1"/>
    <col min="3864" max="3864" width="6.42578125" style="16" bestFit="1" customWidth="1"/>
    <col min="3865" max="3865" width="5.42578125" style="16" customWidth="1"/>
    <col min="3866" max="3866" width="3.28515625" style="16" customWidth="1"/>
    <col min="3867" max="3867" width="5.140625" style="16" customWidth="1"/>
    <col min="3868" max="3868" width="5.7109375" style="16" customWidth="1"/>
    <col min="3869" max="3870" width="5.28515625" style="16" customWidth="1"/>
    <col min="3871" max="3871" width="5.5703125" style="16" customWidth="1"/>
    <col min="3872" max="3872" width="5.140625" style="16" customWidth="1"/>
    <col min="3873" max="3873" width="3.85546875" style="16" customWidth="1"/>
    <col min="3874" max="3874" width="6.140625" style="16" customWidth="1"/>
    <col min="3875" max="3875" width="5.42578125" style="16" bestFit="1" customWidth="1"/>
    <col min="3876" max="3876" width="4.28515625" style="16" customWidth="1"/>
    <col min="3877" max="3877" width="3.85546875" style="16" customWidth="1"/>
    <col min="3878" max="4096" width="11.42578125" style="16"/>
    <col min="4097" max="4097" width="4.28515625" style="16" bestFit="1" customWidth="1"/>
    <col min="4098" max="4098" width="11.42578125" style="16" customWidth="1"/>
    <col min="4099" max="4099" width="5" style="16" customWidth="1"/>
    <col min="4100" max="4100" width="5.140625" style="16" customWidth="1"/>
    <col min="4101" max="4101" width="5.7109375" style="16" bestFit="1" customWidth="1"/>
    <col min="4102" max="4102" width="5.7109375" style="16" customWidth="1"/>
    <col min="4103" max="4103" width="5.5703125" style="16" bestFit="1" customWidth="1"/>
    <col min="4104" max="4104" width="5.7109375" style="16" customWidth="1"/>
    <col min="4105" max="4105" width="5.42578125" style="16" customWidth="1"/>
    <col min="4106" max="4106" width="5.28515625" style="16" customWidth="1"/>
    <col min="4107" max="4107" width="5.5703125" style="16" bestFit="1" customWidth="1"/>
    <col min="4108" max="4108" width="5.28515625" style="16" customWidth="1"/>
    <col min="4109" max="4111" width="5.42578125" style="16" bestFit="1" customWidth="1"/>
    <col min="4112" max="4112" width="3.7109375" style="16" customWidth="1"/>
    <col min="4113" max="4116" width="5.28515625" style="16" customWidth="1"/>
    <col min="4117" max="4119" width="5.42578125" style="16" bestFit="1" customWidth="1"/>
    <col min="4120" max="4120" width="6.42578125" style="16" bestFit="1" customWidth="1"/>
    <col min="4121" max="4121" width="5.42578125" style="16" customWidth="1"/>
    <col min="4122" max="4122" width="3.28515625" style="16" customWidth="1"/>
    <col min="4123" max="4123" width="5.140625" style="16" customWidth="1"/>
    <col min="4124" max="4124" width="5.7109375" style="16" customWidth="1"/>
    <col min="4125" max="4126" width="5.28515625" style="16" customWidth="1"/>
    <col min="4127" max="4127" width="5.5703125" style="16" customWidth="1"/>
    <col min="4128" max="4128" width="5.140625" style="16" customWidth="1"/>
    <col min="4129" max="4129" width="3.85546875" style="16" customWidth="1"/>
    <col min="4130" max="4130" width="6.140625" style="16" customWidth="1"/>
    <col min="4131" max="4131" width="5.42578125" style="16" bestFit="1" customWidth="1"/>
    <col min="4132" max="4132" width="4.28515625" style="16" customWidth="1"/>
    <col min="4133" max="4133" width="3.85546875" style="16" customWidth="1"/>
    <col min="4134" max="4352" width="11.42578125" style="16"/>
    <col min="4353" max="4353" width="4.28515625" style="16" bestFit="1" customWidth="1"/>
    <col min="4354" max="4354" width="11.42578125" style="16" customWidth="1"/>
    <col min="4355" max="4355" width="5" style="16" customWidth="1"/>
    <col min="4356" max="4356" width="5.140625" style="16" customWidth="1"/>
    <col min="4357" max="4357" width="5.7109375" style="16" bestFit="1" customWidth="1"/>
    <col min="4358" max="4358" width="5.7109375" style="16" customWidth="1"/>
    <col min="4359" max="4359" width="5.5703125" style="16" bestFit="1" customWidth="1"/>
    <col min="4360" max="4360" width="5.7109375" style="16" customWidth="1"/>
    <col min="4361" max="4361" width="5.42578125" style="16" customWidth="1"/>
    <col min="4362" max="4362" width="5.28515625" style="16" customWidth="1"/>
    <col min="4363" max="4363" width="5.5703125" style="16" bestFit="1" customWidth="1"/>
    <col min="4364" max="4364" width="5.28515625" style="16" customWidth="1"/>
    <col min="4365" max="4367" width="5.42578125" style="16" bestFit="1" customWidth="1"/>
    <col min="4368" max="4368" width="3.7109375" style="16" customWidth="1"/>
    <col min="4369" max="4372" width="5.28515625" style="16" customWidth="1"/>
    <col min="4373" max="4375" width="5.42578125" style="16" bestFit="1" customWidth="1"/>
    <col min="4376" max="4376" width="6.42578125" style="16" bestFit="1" customWidth="1"/>
    <col min="4377" max="4377" width="5.42578125" style="16" customWidth="1"/>
    <col min="4378" max="4378" width="3.28515625" style="16" customWidth="1"/>
    <col min="4379" max="4379" width="5.140625" style="16" customWidth="1"/>
    <col min="4380" max="4380" width="5.7109375" style="16" customWidth="1"/>
    <col min="4381" max="4382" width="5.28515625" style="16" customWidth="1"/>
    <col min="4383" max="4383" width="5.5703125" style="16" customWidth="1"/>
    <col min="4384" max="4384" width="5.140625" style="16" customWidth="1"/>
    <col min="4385" max="4385" width="3.85546875" style="16" customWidth="1"/>
    <col min="4386" max="4386" width="6.140625" style="16" customWidth="1"/>
    <col min="4387" max="4387" width="5.42578125" style="16" bestFit="1" customWidth="1"/>
    <col min="4388" max="4388" width="4.28515625" style="16" customWidth="1"/>
    <col min="4389" max="4389" width="3.85546875" style="16" customWidth="1"/>
    <col min="4390" max="4608" width="11.42578125" style="16"/>
    <col min="4609" max="4609" width="4.28515625" style="16" bestFit="1" customWidth="1"/>
    <col min="4610" max="4610" width="11.42578125" style="16" customWidth="1"/>
    <col min="4611" max="4611" width="5" style="16" customWidth="1"/>
    <col min="4612" max="4612" width="5.140625" style="16" customWidth="1"/>
    <col min="4613" max="4613" width="5.7109375" style="16" bestFit="1" customWidth="1"/>
    <col min="4614" max="4614" width="5.7109375" style="16" customWidth="1"/>
    <col min="4615" max="4615" width="5.5703125" style="16" bestFit="1" customWidth="1"/>
    <col min="4616" max="4616" width="5.7109375" style="16" customWidth="1"/>
    <col min="4617" max="4617" width="5.42578125" style="16" customWidth="1"/>
    <col min="4618" max="4618" width="5.28515625" style="16" customWidth="1"/>
    <col min="4619" max="4619" width="5.5703125" style="16" bestFit="1" customWidth="1"/>
    <col min="4620" max="4620" width="5.28515625" style="16" customWidth="1"/>
    <col min="4621" max="4623" width="5.42578125" style="16" bestFit="1" customWidth="1"/>
    <col min="4624" max="4624" width="3.7109375" style="16" customWidth="1"/>
    <col min="4625" max="4628" width="5.28515625" style="16" customWidth="1"/>
    <col min="4629" max="4631" width="5.42578125" style="16" bestFit="1" customWidth="1"/>
    <col min="4632" max="4632" width="6.42578125" style="16" bestFit="1" customWidth="1"/>
    <col min="4633" max="4633" width="5.42578125" style="16" customWidth="1"/>
    <col min="4634" max="4634" width="3.28515625" style="16" customWidth="1"/>
    <col min="4635" max="4635" width="5.140625" style="16" customWidth="1"/>
    <col min="4636" max="4636" width="5.7109375" style="16" customWidth="1"/>
    <col min="4637" max="4638" width="5.28515625" style="16" customWidth="1"/>
    <col min="4639" max="4639" width="5.5703125" style="16" customWidth="1"/>
    <col min="4640" max="4640" width="5.140625" style="16" customWidth="1"/>
    <col min="4641" max="4641" width="3.85546875" style="16" customWidth="1"/>
    <col min="4642" max="4642" width="6.140625" style="16" customWidth="1"/>
    <col min="4643" max="4643" width="5.42578125" style="16" bestFit="1" customWidth="1"/>
    <col min="4644" max="4644" width="4.28515625" style="16" customWidth="1"/>
    <col min="4645" max="4645" width="3.85546875" style="16" customWidth="1"/>
    <col min="4646" max="4864" width="11.42578125" style="16"/>
    <col min="4865" max="4865" width="4.28515625" style="16" bestFit="1" customWidth="1"/>
    <col min="4866" max="4866" width="11.42578125" style="16" customWidth="1"/>
    <col min="4867" max="4867" width="5" style="16" customWidth="1"/>
    <col min="4868" max="4868" width="5.140625" style="16" customWidth="1"/>
    <col min="4869" max="4869" width="5.7109375" style="16" bestFit="1" customWidth="1"/>
    <col min="4870" max="4870" width="5.7109375" style="16" customWidth="1"/>
    <col min="4871" max="4871" width="5.5703125" style="16" bestFit="1" customWidth="1"/>
    <col min="4872" max="4872" width="5.7109375" style="16" customWidth="1"/>
    <col min="4873" max="4873" width="5.42578125" style="16" customWidth="1"/>
    <col min="4874" max="4874" width="5.28515625" style="16" customWidth="1"/>
    <col min="4875" max="4875" width="5.5703125" style="16" bestFit="1" customWidth="1"/>
    <col min="4876" max="4876" width="5.28515625" style="16" customWidth="1"/>
    <col min="4877" max="4879" width="5.42578125" style="16" bestFit="1" customWidth="1"/>
    <col min="4880" max="4880" width="3.7109375" style="16" customWidth="1"/>
    <col min="4881" max="4884" width="5.28515625" style="16" customWidth="1"/>
    <col min="4885" max="4887" width="5.42578125" style="16" bestFit="1" customWidth="1"/>
    <col min="4888" max="4888" width="6.42578125" style="16" bestFit="1" customWidth="1"/>
    <col min="4889" max="4889" width="5.42578125" style="16" customWidth="1"/>
    <col min="4890" max="4890" width="3.28515625" style="16" customWidth="1"/>
    <col min="4891" max="4891" width="5.140625" style="16" customWidth="1"/>
    <col min="4892" max="4892" width="5.7109375" style="16" customWidth="1"/>
    <col min="4893" max="4894" width="5.28515625" style="16" customWidth="1"/>
    <col min="4895" max="4895" width="5.5703125" style="16" customWidth="1"/>
    <col min="4896" max="4896" width="5.140625" style="16" customWidth="1"/>
    <col min="4897" max="4897" width="3.85546875" style="16" customWidth="1"/>
    <col min="4898" max="4898" width="6.140625" style="16" customWidth="1"/>
    <col min="4899" max="4899" width="5.42578125" style="16" bestFit="1" customWidth="1"/>
    <col min="4900" max="4900" width="4.28515625" style="16" customWidth="1"/>
    <col min="4901" max="4901" width="3.85546875" style="16" customWidth="1"/>
    <col min="4902" max="5120" width="11.42578125" style="16"/>
    <col min="5121" max="5121" width="4.28515625" style="16" bestFit="1" customWidth="1"/>
    <col min="5122" max="5122" width="11.42578125" style="16" customWidth="1"/>
    <col min="5123" max="5123" width="5" style="16" customWidth="1"/>
    <col min="5124" max="5124" width="5.140625" style="16" customWidth="1"/>
    <col min="5125" max="5125" width="5.7109375" style="16" bestFit="1" customWidth="1"/>
    <col min="5126" max="5126" width="5.7109375" style="16" customWidth="1"/>
    <col min="5127" max="5127" width="5.5703125" style="16" bestFit="1" customWidth="1"/>
    <col min="5128" max="5128" width="5.7109375" style="16" customWidth="1"/>
    <col min="5129" max="5129" width="5.42578125" style="16" customWidth="1"/>
    <col min="5130" max="5130" width="5.28515625" style="16" customWidth="1"/>
    <col min="5131" max="5131" width="5.5703125" style="16" bestFit="1" customWidth="1"/>
    <col min="5132" max="5132" width="5.28515625" style="16" customWidth="1"/>
    <col min="5133" max="5135" width="5.42578125" style="16" bestFit="1" customWidth="1"/>
    <col min="5136" max="5136" width="3.7109375" style="16" customWidth="1"/>
    <col min="5137" max="5140" width="5.28515625" style="16" customWidth="1"/>
    <col min="5141" max="5143" width="5.42578125" style="16" bestFit="1" customWidth="1"/>
    <col min="5144" max="5144" width="6.42578125" style="16" bestFit="1" customWidth="1"/>
    <col min="5145" max="5145" width="5.42578125" style="16" customWidth="1"/>
    <col min="5146" max="5146" width="3.28515625" style="16" customWidth="1"/>
    <col min="5147" max="5147" width="5.140625" style="16" customWidth="1"/>
    <col min="5148" max="5148" width="5.7109375" style="16" customWidth="1"/>
    <col min="5149" max="5150" width="5.28515625" style="16" customWidth="1"/>
    <col min="5151" max="5151" width="5.5703125" style="16" customWidth="1"/>
    <col min="5152" max="5152" width="5.140625" style="16" customWidth="1"/>
    <col min="5153" max="5153" width="3.85546875" style="16" customWidth="1"/>
    <col min="5154" max="5154" width="6.140625" style="16" customWidth="1"/>
    <col min="5155" max="5155" width="5.42578125" style="16" bestFit="1" customWidth="1"/>
    <col min="5156" max="5156" width="4.28515625" style="16" customWidth="1"/>
    <col min="5157" max="5157" width="3.85546875" style="16" customWidth="1"/>
    <col min="5158" max="5376" width="11.42578125" style="16"/>
    <col min="5377" max="5377" width="4.28515625" style="16" bestFit="1" customWidth="1"/>
    <col min="5378" max="5378" width="11.42578125" style="16" customWidth="1"/>
    <col min="5379" max="5379" width="5" style="16" customWidth="1"/>
    <col min="5380" max="5380" width="5.140625" style="16" customWidth="1"/>
    <col min="5381" max="5381" width="5.7109375" style="16" bestFit="1" customWidth="1"/>
    <col min="5382" max="5382" width="5.7109375" style="16" customWidth="1"/>
    <col min="5383" max="5383" width="5.5703125" style="16" bestFit="1" customWidth="1"/>
    <col min="5384" max="5384" width="5.7109375" style="16" customWidth="1"/>
    <col min="5385" max="5385" width="5.42578125" style="16" customWidth="1"/>
    <col min="5386" max="5386" width="5.28515625" style="16" customWidth="1"/>
    <col min="5387" max="5387" width="5.5703125" style="16" bestFit="1" customWidth="1"/>
    <col min="5388" max="5388" width="5.28515625" style="16" customWidth="1"/>
    <col min="5389" max="5391" width="5.42578125" style="16" bestFit="1" customWidth="1"/>
    <col min="5392" max="5392" width="3.7109375" style="16" customWidth="1"/>
    <col min="5393" max="5396" width="5.28515625" style="16" customWidth="1"/>
    <col min="5397" max="5399" width="5.42578125" style="16" bestFit="1" customWidth="1"/>
    <col min="5400" max="5400" width="6.42578125" style="16" bestFit="1" customWidth="1"/>
    <col min="5401" max="5401" width="5.42578125" style="16" customWidth="1"/>
    <col min="5402" max="5402" width="3.28515625" style="16" customWidth="1"/>
    <col min="5403" max="5403" width="5.140625" style="16" customWidth="1"/>
    <col min="5404" max="5404" width="5.7109375" style="16" customWidth="1"/>
    <col min="5405" max="5406" width="5.28515625" style="16" customWidth="1"/>
    <col min="5407" max="5407" width="5.5703125" style="16" customWidth="1"/>
    <col min="5408" max="5408" width="5.140625" style="16" customWidth="1"/>
    <col min="5409" max="5409" width="3.85546875" style="16" customWidth="1"/>
    <col min="5410" max="5410" width="6.140625" style="16" customWidth="1"/>
    <col min="5411" max="5411" width="5.42578125" style="16" bestFit="1" customWidth="1"/>
    <col min="5412" max="5412" width="4.28515625" style="16" customWidth="1"/>
    <col min="5413" max="5413" width="3.85546875" style="16" customWidth="1"/>
    <col min="5414" max="5632" width="11.42578125" style="16"/>
    <col min="5633" max="5633" width="4.28515625" style="16" bestFit="1" customWidth="1"/>
    <col min="5634" max="5634" width="11.42578125" style="16" customWidth="1"/>
    <col min="5635" max="5635" width="5" style="16" customWidth="1"/>
    <col min="5636" max="5636" width="5.140625" style="16" customWidth="1"/>
    <col min="5637" max="5637" width="5.7109375" style="16" bestFit="1" customWidth="1"/>
    <col min="5638" max="5638" width="5.7109375" style="16" customWidth="1"/>
    <col min="5639" max="5639" width="5.5703125" style="16" bestFit="1" customWidth="1"/>
    <col min="5640" max="5640" width="5.7109375" style="16" customWidth="1"/>
    <col min="5641" max="5641" width="5.42578125" style="16" customWidth="1"/>
    <col min="5642" max="5642" width="5.28515625" style="16" customWidth="1"/>
    <col min="5643" max="5643" width="5.5703125" style="16" bestFit="1" customWidth="1"/>
    <col min="5644" max="5644" width="5.28515625" style="16" customWidth="1"/>
    <col min="5645" max="5647" width="5.42578125" style="16" bestFit="1" customWidth="1"/>
    <col min="5648" max="5648" width="3.7109375" style="16" customWidth="1"/>
    <col min="5649" max="5652" width="5.28515625" style="16" customWidth="1"/>
    <col min="5653" max="5655" width="5.42578125" style="16" bestFit="1" customWidth="1"/>
    <col min="5656" max="5656" width="6.42578125" style="16" bestFit="1" customWidth="1"/>
    <col min="5657" max="5657" width="5.42578125" style="16" customWidth="1"/>
    <col min="5658" max="5658" width="3.28515625" style="16" customWidth="1"/>
    <col min="5659" max="5659" width="5.140625" style="16" customWidth="1"/>
    <col min="5660" max="5660" width="5.7109375" style="16" customWidth="1"/>
    <col min="5661" max="5662" width="5.28515625" style="16" customWidth="1"/>
    <col min="5663" max="5663" width="5.5703125" style="16" customWidth="1"/>
    <col min="5664" max="5664" width="5.140625" style="16" customWidth="1"/>
    <col min="5665" max="5665" width="3.85546875" style="16" customWidth="1"/>
    <col min="5666" max="5666" width="6.140625" style="16" customWidth="1"/>
    <col min="5667" max="5667" width="5.42578125" style="16" bestFit="1" customWidth="1"/>
    <col min="5668" max="5668" width="4.28515625" style="16" customWidth="1"/>
    <col min="5669" max="5669" width="3.85546875" style="16" customWidth="1"/>
    <col min="5670" max="5888" width="11.42578125" style="16"/>
    <col min="5889" max="5889" width="4.28515625" style="16" bestFit="1" customWidth="1"/>
    <col min="5890" max="5890" width="11.42578125" style="16" customWidth="1"/>
    <col min="5891" max="5891" width="5" style="16" customWidth="1"/>
    <col min="5892" max="5892" width="5.140625" style="16" customWidth="1"/>
    <col min="5893" max="5893" width="5.7109375" style="16" bestFit="1" customWidth="1"/>
    <col min="5894" max="5894" width="5.7109375" style="16" customWidth="1"/>
    <col min="5895" max="5895" width="5.5703125" style="16" bestFit="1" customWidth="1"/>
    <col min="5896" max="5896" width="5.7109375" style="16" customWidth="1"/>
    <col min="5897" max="5897" width="5.42578125" style="16" customWidth="1"/>
    <col min="5898" max="5898" width="5.28515625" style="16" customWidth="1"/>
    <col min="5899" max="5899" width="5.5703125" style="16" bestFit="1" customWidth="1"/>
    <col min="5900" max="5900" width="5.28515625" style="16" customWidth="1"/>
    <col min="5901" max="5903" width="5.42578125" style="16" bestFit="1" customWidth="1"/>
    <col min="5904" max="5904" width="3.7109375" style="16" customWidth="1"/>
    <col min="5905" max="5908" width="5.28515625" style="16" customWidth="1"/>
    <col min="5909" max="5911" width="5.42578125" style="16" bestFit="1" customWidth="1"/>
    <col min="5912" max="5912" width="6.42578125" style="16" bestFit="1" customWidth="1"/>
    <col min="5913" max="5913" width="5.42578125" style="16" customWidth="1"/>
    <col min="5914" max="5914" width="3.28515625" style="16" customWidth="1"/>
    <col min="5915" max="5915" width="5.140625" style="16" customWidth="1"/>
    <col min="5916" max="5916" width="5.7109375" style="16" customWidth="1"/>
    <col min="5917" max="5918" width="5.28515625" style="16" customWidth="1"/>
    <col min="5919" max="5919" width="5.5703125" style="16" customWidth="1"/>
    <col min="5920" max="5920" width="5.140625" style="16" customWidth="1"/>
    <col min="5921" max="5921" width="3.85546875" style="16" customWidth="1"/>
    <col min="5922" max="5922" width="6.140625" style="16" customWidth="1"/>
    <col min="5923" max="5923" width="5.42578125" style="16" bestFit="1" customWidth="1"/>
    <col min="5924" max="5924" width="4.28515625" style="16" customWidth="1"/>
    <col min="5925" max="5925" width="3.85546875" style="16" customWidth="1"/>
    <col min="5926" max="6144" width="11.42578125" style="16"/>
    <col min="6145" max="6145" width="4.28515625" style="16" bestFit="1" customWidth="1"/>
    <col min="6146" max="6146" width="11.42578125" style="16" customWidth="1"/>
    <col min="6147" max="6147" width="5" style="16" customWidth="1"/>
    <col min="6148" max="6148" width="5.140625" style="16" customWidth="1"/>
    <col min="6149" max="6149" width="5.7109375" style="16" bestFit="1" customWidth="1"/>
    <col min="6150" max="6150" width="5.7109375" style="16" customWidth="1"/>
    <col min="6151" max="6151" width="5.5703125" style="16" bestFit="1" customWidth="1"/>
    <col min="6152" max="6152" width="5.7109375" style="16" customWidth="1"/>
    <col min="6153" max="6153" width="5.42578125" style="16" customWidth="1"/>
    <col min="6154" max="6154" width="5.28515625" style="16" customWidth="1"/>
    <col min="6155" max="6155" width="5.5703125" style="16" bestFit="1" customWidth="1"/>
    <col min="6156" max="6156" width="5.28515625" style="16" customWidth="1"/>
    <col min="6157" max="6159" width="5.42578125" style="16" bestFit="1" customWidth="1"/>
    <col min="6160" max="6160" width="3.7109375" style="16" customWidth="1"/>
    <col min="6161" max="6164" width="5.28515625" style="16" customWidth="1"/>
    <col min="6165" max="6167" width="5.42578125" style="16" bestFit="1" customWidth="1"/>
    <col min="6168" max="6168" width="6.42578125" style="16" bestFit="1" customWidth="1"/>
    <col min="6169" max="6169" width="5.42578125" style="16" customWidth="1"/>
    <col min="6170" max="6170" width="3.28515625" style="16" customWidth="1"/>
    <col min="6171" max="6171" width="5.140625" style="16" customWidth="1"/>
    <col min="6172" max="6172" width="5.7109375" style="16" customWidth="1"/>
    <col min="6173" max="6174" width="5.28515625" style="16" customWidth="1"/>
    <col min="6175" max="6175" width="5.5703125" style="16" customWidth="1"/>
    <col min="6176" max="6176" width="5.140625" style="16" customWidth="1"/>
    <col min="6177" max="6177" width="3.85546875" style="16" customWidth="1"/>
    <col min="6178" max="6178" width="6.140625" style="16" customWidth="1"/>
    <col min="6179" max="6179" width="5.42578125" style="16" bestFit="1" customWidth="1"/>
    <col min="6180" max="6180" width="4.28515625" style="16" customWidth="1"/>
    <col min="6181" max="6181" width="3.85546875" style="16" customWidth="1"/>
    <col min="6182" max="6400" width="11.42578125" style="16"/>
    <col min="6401" max="6401" width="4.28515625" style="16" bestFit="1" customWidth="1"/>
    <col min="6402" max="6402" width="11.42578125" style="16" customWidth="1"/>
    <col min="6403" max="6403" width="5" style="16" customWidth="1"/>
    <col min="6404" max="6404" width="5.140625" style="16" customWidth="1"/>
    <col min="6405" max="6405" width="5.7109375" style="16" bestFit="1" customWidth="1"/>
    <col min="6406" max="6406" width="5.7109375" style="16" customWidth="1"/>
    <col min="6407" max="6407" width="5.5703125" style="16" bestFit="1" customWidth="1"/>
    <col min="6408" max="6408" width="5.7109375" style="16" customWidth="1"/>
    <col min="6409" max="6409" width="5.42578125" style="16" customWidth="1"/>
    <col min="6410" max="6410" width="5.28515625" style="16" customWidth="1"/>
    <col min="6411" max="6411" width="5.5703125" style="16" bestFit="1" customWidth="1"/>
    <col min="6412" max="6412" width="5.28515625" style="16" customWidth="1"/>
    <col min="6413" max="6415" width="5.42578125" style="16" bestFit="1" customWidth="1"/>
    <col min="6416" max="6416" width="3.7109375" style="16" customWidth="1"/>
    <col min="6417" max="6420" width="5.28515625" style="16" customWidth="1"/>
    <col min="6421" max="6423" width="5.42578125" style="16" bestFit="1" customWidth="1"/>
    <col min="6424" max="6424" width="6.42578125" style="16" bestFit="1" customWidth="1"/>
    <col min="6425" max="6425" width="5.42578125" style="16" customWidth="1"/>
    <col min="6426" max="6426" width="3.28515625" style="16" customWidth="1"/>
    <col min="6427" max="6427" width="5.140625" style="16" customWidth="1"/>
    <col min="6428" max="6428" width="5.7109375" style="16" customWidth="1"/>
    <col min="6429" max="6430" width="5.28515625" style="16" customWidth="1"/>
    <col min="6431" max="6431" width="5.5703125" style="16" customWidth="1"/>
    <col min="6432" max="6432" width="5.140625" style="16" customWidth="1"/>
    <col min="6433" max="6433" width="3.85546875" style="16" customWidth="1"/>
    <col min="6434" max="6434" width="6.140625" style="16" customWidth="1"/>
    <col min="6435" max="6435" width="5.42578125" style="16" bestFit="1" customWidth="1"/>
    <col min="6436" max="6436" width="4.28515625" style="16" customWidth="1"/>
    <col min="6437" max="6437" width="3.85546875" style="16" customWidth="1"/>
    <col min="6438" max="6656" width="11.42578125" style="16"/>
    <col min="6657" max="6657" width="4.28515625" style="16" bestFit="1" customWidth="1"/>
    <col min="6658" max="6658" width="11.42578125" style="16" customWidth="1"/>
    <col min="6659" max="6659" width="5" style="16" customWidth="1"/>
    <col min="6660" max="6660" width="5.140625" style="16" customWidth="1"/>
    <col min="6661" max="6661" width="5.7109375" style="16" bestFit="1" customWidth="1"/>
    <col min="6662" max="6662" width="5.7109375" style="16" customWidth="1"/>
    <col min="6663" max="6663" width="5.5703125" style="16" bestFit="1" customWidth="1"/>
    <col min="6664" max="6664" width="5.7109375" style="16" customWidth="1"/>
    <col min="6665" max="6665" width="5.42578125" style="16" customWidth="1"/>
    <col min="6666" max="6666" width="5.28515625" style="16" customWidth="1"/>
    <col min="6667" max="6667" width="5.5703125" style="16" bestFit="1" customWidth="1"/>
    <col min="6668" max="6668" width="5.28515625" style="16" customWidth="1"/>
    <col min="6669" max="6671" width="5.42578125" style="16" bestFit="1" customWidth="1"/>
    <col min="6672" max="6672" width="3.7109375" style="16" customWidth="1"/>
    <col min="6673" max="6676" width="5.28515625" style="16" customWidth="1"/>
    <col min="6677" max="6679" width="5.42578125" style="16" bestFit="1" customWidth="1"/>
    <col min="6680" max="6680" width="6.42578125" style="16" bestFit="1" customWidth="1"/>
    <col min="6681" max="6681" width="5.42578125" style="16" customWidth="1"/>
    <col min="6682" max="6682" width="3.28515625" style="16" customWidth="1"/>
    <col min="6683" max="6683" width="5.140625" style="16" customWidth="1"/>
    <col min="6684" max="6684" width="5.7109375" style="16" customWidth="1"/>
    <col min="6685" max="6686" width="5.28515625" style="16" customWidth="1"/>
    <col min="6687" max="6687" width="5.5703125" style="16" customWidth="1"/>
    <col min="6688" max="6688" width="5.140625" style="16" customWidth="1"/>
    <col min="6689" max="6689" width="3.85546875" style="16" customWidth="1"/>
    <col min="6690" max="6690" width="6.140625" style="16" customWidth="1"/>
    <col min="6691" max="6691" width="5.42578125" style="16" bestFit="1" customWidth="1"/>
    <col min="6692" max="6692" width="4.28515625" style="16" customWidth="1"/>
    <col min="6693" max="6693" width="3.85546875" style="16" customWidth="1"/>
    <col min="6694" max="6912" width="11.42578125" style="16"/>
    <col min="6913" max="6913" width="4.28515625" style="16" bestFit="1" customWidth="1"/>
    <col min="6914" max="6914" width="11.42578125" style="16" customWidth="1"/>
    <col min="6915" max="6915" width="5" style="16" customWidth="1"/>
    <col min="6916" max="6916" width="5.140625" style="16" customWidth="1"/>
    <col min="6917" max="6917" width="5.7109375" style="16" bestFit="1" customWidth="1"/>
    <col min="6918" max="6918" width="5.7109375" style="16" customWidth="1"/>
    <col min="6919" max="6919" width="5.5703125" style="16" bestFit="1" customWidth="1"/>
    <col min="6920" max="6920" width="5.7109375" style="16" customWidth="1"/>
    <col min="6921" max="6921" width="5.42578125" style="16" customWidth="1"/>
    <col min="6922" max="6922" width="5.28515625" style="16" customWidth="1"/>
    <col min="6923" max="6923" width="5.5703125" style="16" bestFit="1" customWidth="1"/>
    <col min="6924" max="6924" width="5.28515625" style="16" customWidth="1"/>
    <col min="6925" max="6927" width="5.42578125" style="16" bestFit="1" customWidth="1"/>
    <col min="6928" max="6928" width="3.7109375" style="16" customWidth="1"/>
    <col min="6929" max="6932" width="5.28515625" style="16" customWidth="1"/>
    <col min="6933" max="6935" width="5.42578125" style="16" bestFit="1" customWidth="1"/>
    <col min="6936" max="6936" width="6.42578125" style="16" bestFit="1" customWidth="1"/>
    <col min="6937" max="6937" width="5.42578125" style="16" customWidth="1"/>
    <col min="6938" max="6938" width="3.28515625" style="16" customWidth="1"/>
    <col min="6939" max="6939" width="5.140625" style="16" customWidth="1"/>
    <col min="6940" max="6940" width="5.7109375" style="16" customWidth="1"/>
    <col min="6941" max="6942" width="5.28515625" style="16" customWidth="1"/>
    <col min="6943" max="6943" width="5.5703125" style="16" customWidth="1"/>
    <col min="6944" max="6944" width="5.140625" style="16" customWidth="1"/>
    <col min="6945" max="6945" width="3.85546875" style="16" customWidth="1"/>
    <col min="6946" max="6946" width="6.140625" style="16" customWidth="1"/>
    <col min="6947" max="6947" width="5.42578125" style="16" bestFit="1" customWidth="1"/>
    <col min="6948" max="6948" width="4.28515625" style="16" customWidth="1"/>
    <col min="6949" max="6949" width="3.85546875" style="16" customWidth="1"/>
    <col min="6950" max="7168" width="11.42578125" style="16"/>
    <col min="7169" max="7169" width="4.28515625" style="16" bestFit="1" customWidth="1"/>
    <col min="7170" max="7170" width="11.42578125" style="16" customWidth="1"/>
    <col min="7171" max="7171" width="5" style="16" customWidth="1"/>
    <col min="7172" max="7172" width="5.140625" style="16" customWidth="1"/>
    <col min="7173" max="7173" width="5.7109375" style="16" bestFit="1" customWidth="1"/>
    <col min="7174" max="7174" width="5.7109375" style="16" customWidth="1"/>
    <col min="7175" max="7175" width="5.5703125" style="16" bestFit="1" customWidth="1"/>
    <col min="7176" max="7176" width="5.7109375" style="16" customWidth="1"/>
    <col min="7177" max="7177" width="5.42578125" style="16" customWidth="1"/>
    <col min="7178" max="7178" width="5.28515625" style="16" customWidth="1"/>
    <col min="7179" max="7179" width="5.5703125" style="16" bestFit="1" customWidth="1"/>
    <col min="7180" max="7180" width="5.28515625" style="16" customWidth="1"/>
    <col min="7181" max="7183" width="5.42578125" style="16" bestFit="1" customWidth="1"/>
    <col min="7184" max="7184" width="3.7109375" style="16" customWidth="1"/>
    <col min="7185" max="7188" width="5.28515625" style="16" customWidth="1"/>
    <col min="7189" max="7191" width="5.42578125" style="16" bestFit="1" customWidth="1"/>
    <col min="7192" max="7192" width="6.42578125" style="16" bestFit="1" customWidth="1"/>
    <col min="7193" max="7193" width="5.42578125" style="16" customWidth="1"/>
    <col min="7194" max="7194" width="3.28515625" style="16" customWidth="1"/>
    <col min="7195" max="7195" width="5.140625" style="16" customWidth="1"/>
    <col min="7196" max="7196" width="5.7109375" style="16" customWidth="1"/>
    <col min="7197" max="7198" width="5.28515625" style="16" customWidth="1"/>
    <col min="7199" max="7199" width="5.5703125" style="16" customWidth="1"/>
    <col min="7200" max="7200" width="5.140625" style="16" customWidth="1"/>
    <col min="7201" max="7201" width="3.85546875" style="16" customWidth="1"/>
    <col min="7202" max="7202" width="6.140625" style="16" customWidth="1"/>
    <col min="7203" max="7203" width="5.42578125" style="16" bestFit="1" customWidth="1"/>
    <col min="7204" max="7204" width="4.28515625" style="16" customWidth="1"/>
    <col min="7205" max="7205" width="3.85546875" style="16" customWidth="1"/>
    <col min="7206" max="7424" width="11.42578125" style="16"/>
    <col min="7425" max="7425" width="4.28515625" style="16" bestFit="1" customWidth="1"/>
    <col min="7426" max="7426" width="11.42578125" style="16" customWidth="1"/>
    <col min="7427" max="7427" width="5" style="16" customWidth="1"/>
    <col min="7428" max="7428" width="5.140625" style="16" customWidth="1"/>
    <col min="7429" max="7429" width="5.7109375" style="16" bestFit="1" customWidth="1"/>
    <col min="7430" max="7430" width="5.7109375" style="16" customWidth="1"/>
    <col min="7431" max="7431" width="5.5703125" style="16" bestFit="1" customWidth="1"/>
    <col min="7432" max="7432" width="5.7109375" style="16" customWidth="1"/>
    <col min="7433" max="7433" width="5.42578125" style="16" customWidth="1"/>
    <col min="7434" max="7434" width="5.28515625" style="16" customWidth="1"/>
    <col min="7435" max="7435" width="5.5703125" style="16" bestFit="1" customWidth="1"/>
    <col min="7436" max="7436" width="5.28515625" style="16" customWidth="1"/>
    <col min="7437" max="7439" width="5.42578125" style="16" bestFit="1" customWidth="1"/>
    <col min="7440" max="7440" width="3.7109375" style="16" customWidth="1"/>
    <col min="7441" max="7444" width="5.28515625" style="16" customWidth="1"/>
    <col min="7445" max="7447" width="5.42578125" style="16" bestFit="1" customWidth="1"/>
    <col min="7448" max="7448" width="6.42578125" style="16" bestFit="1" customWidth="1"/>
    <col min="7449" max="7449" width="5.42578125" style="16" customWidth="1"/>
    <col min="7450" max="7450" width="3.28515625" style="16" customWidth="1"/>
    <col min="7451" max="7451" width="5.140625" style="16" customWidth="1"/>
    <col min="7452" max="7452" width="5.7109375" style="16" customWidth="1"/>
    <col min="7453" max="7454" width="5.28515625" style="16" customWidth="1"/>
    <col min="7455" max="7455" width="5.5703125" style="16" customWidth="1"/>
    <col min="7456" max="7456" width="5.140625" style="16" customWidth="1"/>
    <col min="7457" max="7457" width="3.85546875" style="16" customWidth="1"/>
    <col min="7458" max="7458" width="6.140625" style="16" customWidth="1"/>
    <col min="7459" max="7459" width="5.42578125" style="16" bestFit="1" customWidth="1"/>
    <col min="7460" max="7460" width="4.28515625" style="16" customWidth="1"/>
    <col min="7461" max="7461" width="3.85546875" style="16" customWidth="1"/>
    <col min="7462" max="7680" width="11.42578125" style="16"/>
    <col min="7681" max="7681" width="4.28515625" style="16" bestFit="1" customWidth="1"/>
    <col min="7682" max="7682" width="11.42578125" style="16" customWidth="1"/>
    <col min="7683" max="7683" width="5" style="16" customWidth="1"/>
    <col min="7684" max="7684" width="5.140625" style="16" customWidth="1"/>
    <col min="7685" max="7685" width="5.7109375" style="16" bestFit="1" customWidth="1"/>
    <col min="7686" max="7686" width="5.7109375" style="16" customWidth="1"/>
    <col min="7687" max="7687" width="5.5703125" style="16" bestFit="1" customWidth="1"/>
    <col min="7688" max="7688" width="5.7109375" style="16" customWidth="1"/>
    <col min="7689" max="7689" width="5.42578125" style="16" customWidth="1"/>
    <col min="7690" max="7690" width="5.28515625" style="16" customWidth="1"/>
    <col min="7691" max="7691" width="5.5703125" style="16" bestFit="1" customWidth="1"/>
    <col min="7692" max="7692" width="5.28515625" style="16" customWidth="1"/>
    <col min="7693" max="7695" width="5.42578125" style="16" bestFit="1" customWidth="1"/>
    <col min="7696" max="7696" width="3.7109375" style="16" customWidth="1"/>
    <col min="7697" max="7700" width="5.28515625" style="16" customWidth="1"/>
    <col min="7701" max="7703" width="5.42578125" style="16" bestFit="1" customWidth="1"/>
    <col min="7704" max="7704" width="6.42578125" style="16" bestFit="1" customWidth="1"/>
    <col min="7705" max="7705" width="5.42578125" style="16" customWidth="1"/>
    <col min="7706" max="7706" width="3.28515625" style="16" customWidth="1"/>
    <col min="7707" max="7707" width="5.140625" style="16" customWidth="1"/>
    <col min="7708" max="7708" width="5.7109375" style="16" customWidth="1"/>
    <col min="7709" max="7710" width="5.28515625" style="16" customWidth="1"/>
    <col min="7711" max="7711" width="5.5703125" style="16" customWidth="1"/>
    <col min="7712" max="7712" width="5.140625" style="16" customWidth="1"/>
    <col min="7713" max="7713" width="3.85546875" style="16" customWidth="1"/>
    <col min="7714" max="7714" width="6.140625" style="16" customWidth="1"/>
    <col min="7715" max="7715" width="5.42578125" style="16" bestFit="1" customWidth="1"/>
    <col min="7716" max="7716" width="4.28515625" style="16" customWidth="1"/>
    <col min="7717" max="7717" width="3.85546875" style="16" customWidth="1"/>
    <col min="7718" max="7936" width="11.42578125" style="16"/>
    <col min="7937" max="7937" width="4.28515625" style="16" bestFit="1" customWidth="1"/>
    <col min="7938" max="7938" width="11.42578125" style="16" customWidth="1"/>
    <col min="7939" max="7939" width="5" style="16" customWidth="1"/>
    <col min="7940" max="7940" width="5.140625" style="16" customWidth="1"/>
    <col min="7941" max="7941" width="5.7109375" style="16" bestFit="1" customWidth="1"/>
    <col min="7942" max="7942" width="5.7109375" style="16" customWidth="1"/>
    <col min="7943" max="7943" width="5.5703125" style="16" bestFit="1" customWidth="1"/>
    <col min="7944" max="7944" width="5.7109375" style="16" customWidth="1"/>
    <col min="7945" max="7945" width="5.42578125" style="16" customWidth="1"/>
    <col min="7946" max="7946" width="5.28515625" style="16" customWidth="1"/>
    <col min="7947" max="7947" width="5.5703125" style="16" bestFit="1" customWidth="1"/>
    <col min="7948" max="7948" width="5.28515625" style="16" customWidth="1"/>
    <col min="7949" max="7951" width="5.42578125" style="16" bestFit="1" customWidth="1"/>
    <col min="7952" max="7952" width="3.7109375" style="16" customWidth="1"/>
    <col min="7953" max="7956" width="5.28515625" style="16" customWidth="1"/>
    <col min="7957" max="7959" width="5.42578125" style="16" bestFit="1" customWidth="1"/>
    <col min="7960" max="7960" width="6.42578125" style="16" bestFit="1" customWidth="1"/>
    <col min="7961" max="7961" width="5.42578125" style="16" customWidth="1"/>
    <col min="7962" max="7962" width="3.28515625" style="16" customWidth="1"/>
    <col min="7963" max="7963" width="5.140625" style="16" customWidth="1"/>
    <col min="7964" max="7964" width="5.7109375" style="16" customWidth="1"/>
    <col min="7965" max="7966" width="5.28515625" style="16" customWidth="1"/>
    <col min="7967" max="7967" width="5.5703125" style="16" customWidth="1"/>
    <col min="7968" max="7968" width="5.140625" style="16" customWidth="1"/>
    <col min="7969" max="7969" width="3.85546875" style="16" customWidth="1"/>
    <col min="7970" max="7970" width="6.140625" style="16" customWidth="1"/>
    <col min="7971" max="7971" width="5.42578125" style="16" bestFit="1" customWidth="1"/>
    <col min="7972" max="7972" width="4.28515625" style="16" customWidth="1"/>
    <col min="7973" max="7973" width="3.85546875" style="16" customWidth="1"/>
    <col min="7974" max="8192" width="11.42578125" style="16"/>
    <col min="8193" max="8193" width="4.28515625" style="16" bestFit="1" customWidth="1"/>
    <col min="8194" max="8194" width="11.42578125" style="16" customWidth="1"/>
    <col min="8195" max="8195" width="5" style="16" customWidth="1"/>
    <col min="8196" max="8196" width="5.140625" style="16" customWidth="1"/>
    <col min="8197" max="8197" width="5.7109375" style="16" bestFit="1" customWidth="1"/>
    <col min="8198" max="8198" width="5.7109375" style="16" customWidth="1"/>
    <col min="8199" max="8199" width="5.5703125" style="16" bestFit="1" customWidth="1"/>
    <col min="8200" max="8200" width="5.7109375" style="16" customWidth="1"/>
    <col min="8201" max="8201" width="5.42578125" style="16" customWidth="1"/>
    <col min="8202" max="8202" width="5.28515625" style="16" customWidth="1"/>
    <col min="8203" max="8203" width="5.5703125" style="16" bestFit="1" customWidth="1"/>
    <col min="8204" max="8204" width="5.28515625" style="16" customWidth="1"/>
    <col min="8205" max="8207" width="5.42578125" style="16" bestFit="1" customWidth="1"/>
    <col min="8208" max="8208" width="3.7109375" style="16" customWidth="1"/>
    <col min="8209" max="8212" width="5.28515625" style="16" customWidth="1"/>
    <col min="8213" max="8215" width="5.42578125" style="16" bestFit="1" customWidth="1"/>
    <col min="8216" max="8216" width="6.42578125" style="16" bestFit="1" customWidth="1"/>
    <col min="8217" max="8217" width="5.42578125" style="16" customWidth="1"/>
    <col min="8218" max="8218" width="3.28515625" style="16" customWidth="1"/>
    <col min="8219" max="8219" width="5.140625" style="16" customWidth="1"/>
    <col min="8220" max="8220" width="5.7109375" style="16" customWidth="1"/>
    <col min="8221" max="8222" width="5.28515625" style="16" customWidth="1"/>
    <col min="8223" max="8223" width="5.5703125" style="16" customWidth="1"/>
    <col min="8224" max="8224" width="5.140625" style="16" customWidth="1"/>
    <col min="8225" max="8225" width="3.85546875" style="16" customWidth="1"/>
    <col min="8226" max="8226" width="6.140625" style="16" customWidth="1"/>
    <col min="8227" max="8227" width="5.42578125" style="16" bestFit="1" customWidth="1"/>
    <col min="8228" max="8228" width="4.28515625" style="16" customWidth="1"/>
    <col min="8229" max="8229" width="3.85546875" style="16" customWidth="1"/>
    <col min="8230" max="8448" width="11.42578125" style="16"/>
    <col min="8449" max="8449" width="4.28515625" style="16" bestFit="1" customWidth="1"/>
    <col min="8450" max="8450" width="11.42578125" style="16" customWidth="1"/>
    <col min="8451" max="8451" width="5" style="16" customWidth="1"/>
    <col min="8452" max="8452" width="5.140625" style="16" customWidth="1"/>
    <col min="8453" max="8453" width="5.7109375" style="16" bestFit="1" customWidth="1"/>
    <col min="8454" max="8454" width="5.7109375" style="16" customWidth="1"/>
    <col min="8455" max="8455" width="5.5703125" style="16" bestFit="1" customWidth="1"/>
    <col min="8456" max="8456" width="5.7109375" style="16" customWidth="1"/>
    <col min="8457" max="8457" width="5.42578125" style="16" customWidth="1"/>
    <col min="8458" max="8458" width="5.28515625" style="16" customWidth="1"/>
    <col min="8459" max="8459" width="5.5703125" style="16" bestFit="1" customWidth="1"/>
    <col min="8460" max="8460" width="5.28515625" style="16" customWidth="1"/>
    <col min="8461" max="8463" width="5.42578125" style="16" bestFit="1" customWidth="1"/>
    <col min="8464" max="8464" width="3.7109375" style="16" customWidth="1"/>
    <col min="8465" max="8468" width="5.28515625" style="16" customWidth="1"/>
    <col min="8469" max="8471" width="5.42578125" style="16" bestFit="1" customWidth="1"/>
    <col min="8472" max="8472" width="6.42578125" style="16" bestFit="1" customWidth="1"/>
    <col min="8473" max="8473" width="5.42578125" style="16" customWidth="1"/>
    <col min="8474" max="8474" width="3.28515625" style="16" customWidth="1"/>
    <col min="8475" max="8475" width="5.140625" style="16" customWidth="1"/>
    <col min="8476" max="8476" width="5.7109375" style="16" customWidth="1"/>
    <col min="8477" max="8478" width="5.28515625" style="16" customWidth="1"/>
    <col min="8479" max="8479" width="5.5703125" style="16" customWidth="1"/>
    <col min="8480" max="8480" width="5.140625" style="16" customWidth="1"/>
    <col min="8481" max="8481" width="3.85546875" style="16" customWidth="1"/>
    <col min="8482" max="8482" width="6.140625" style="16" customWidth="1"/>
    <col min="8483" max="8483" width="5.42578125" style="16" bestFit="1" customWidth="1"/>
    <col min="8484" max="8484" width="4.28515625" style="16" customWidth="1"/>
    <col min="8485" max="8485" width="3.85546875" style="16" customWidth="1"/>
    <col min="8486" max="8704" width="11.42578125" style="16"/>
    <col min="8705" max="8705" width="4.28515625" style="16" bestFit="1" customWidth="1"/>
    <col min="8706" max="8706" width="11.42578125" style="16" customWidth="1"/>
    <col min="8707" max="8707" width="5" style="16" customWidth="1"/>
    <col min="8708" max="8708" width="5.140625" style="16" customWidth="1"/>
    <col min="8709" max="8709" width="5.7109375" style="16" bestFit="1" customWidth="1"/>
    <col min="8710" max="8710" width="5.7109375" style="16" customWidth="1"/>
    <col min="8711" max="8711" width="5.5703125" style="16" bestFit="1" customWidth="1"/>
    <col min="8712" max="8712" width="5.7109375" style="16" customWidth="1"/>
    <col min="8713" max="8713" width="5.42578125" style="16" customWidth="1"/>
    <col min="8714" max="8714" width="5.28515625" style="16" customWidth="1"/>
    <col min="8715" max="8715" width="5.5703125" style="16" bestFit="1" customWidth="1"/>
    <col min="8716" max="8716" width="5.28515625" style="16" customWidth="1"/>
    <col min="8717" max="8719" width="5.42578125" style="16" bestFit="1" customWidth="1"/>
    <col min="8720" max="8720" width="3.7109375" style="16" customWidth="1"/>
    <col min="8721" max="8724" width="5.28515625" style="16" customWidth="1"/>
    <col min="8725" max="8727" width="5.42578125" style="16" bestFit="1" customWidth="1"/>
    <col min="8728" max="8728" width="6.42578125" style="16" bestFit="1" customWidth="1"/>
    <col min="8729" max="8729" width="5.42578125" style="16" customWidth="1"/>
    <col min="8730" max="8730" width="3.28515625" style="16" customWidth="1"/>
    <col min="8731" max="8731" width="5.140625" style="16" customWidth="1"/>
    <col min="8732" max="8732" width="5.7109375" style="16" customWidth="1"/>
    <col min="8733" max="8734" width="5.28515625" style="16" customWidth="1"/>
    <col min="8735" max="8735" width="5.5703125" style="16" customWidth="1"/>
    <col min="8736" max="8736" width="5.140625" style="16" customWidth="1"/>
    <col min="8737" max="8737" width="3.85546875" style="16" customWidth="1"/>
    <col min="8738" max="8738" width="6.140625" style="16" customWidth="1"/>
    <col min="8739" max="8739" width="5.42578125" style="16" bestFit="1" customWidth="1"/>
    <col min="8740" max="8740" width="4.28515625" style="16" customWidth="1"/>
    <col min="8741" max="8741" width="3.85546875" style="16" customWidth="1"/>
    <col min="8742" max="8960" width="11.42578125" style="16"/>
    <col min="8961" max="8961" width="4.28515625" style="16" bestFit="1" customWidth="1"/>
    <col min="8962" max="8962" width="11.42578125" style="16" customWidth="1"/>
    <col min="8963" max="8963" width="5" style="16" customWidth="1"/>
    <col min="8964" max="8964" width="5.140625" style="16" customWidth="1"/>
    <col min="8965" max="8965" width="5.7109375" style="16" bestFit="1" customWidth="1"/>
    <col min="8966" max="8966" width="5.7109375" style="16" customWidth="1"/>
    <col min="8967" max="8967" width="5.5703125" style="16" bestFit="1" customWidth="1"/>
    <col min="8968" max="8968" width="5.7109375" style="16" customWidth="1"/>
    <col min="8969" max="8969" width="5.42578125" style="16" customWidth="1"/>
    <col min="8970" max="8970" width="5.28515625" style="16" customWidth="1"/>
    <col min="8971" max="8971" width="5.5703125" style="16" bestFit="1" customWidth="1"/>
    <col min="8972" max="8972" width="5.28515625" style="16" customWidth="1"/>
    <col min="8973" max="8975" width="5.42578125" style="16" bestFit="1" customWidth="1"/>
    <col min="8976" max="8976" width="3.7109375" style="16" customWidth="1"/>
    <col min="8977" max="8980" width="5.28515625" style="16" customWidth="1"/>
    <col min="8981" max="8983" width="5.42578125" style="16" bestFit="1" customWidth="1"/>
    <col min="8984" max="8984" width="6.42578125" style="16" bestFit="1" customWidth="1"/>
    <col min="8985" max="8985" width="5.42578125" style="16" customWidth="1"/>
    <col min="8986" max="8986" width="3.28515625" style="16" customWidth="1"/>
    <col min="8987" max="8987" width="5.140625" style="16" customWidth="1"/>
    <col min="8988" max="8988" width="5.7109375" style="16" customWidth="1"/>
    <col min="8989" max="8990" width="5.28515625" style="16" customWidth="1"/>
    <col min="8991" max="8991" width="5.5703125" style="16" customWidth="1"/>
    <col min="8992" max="8992" width="5.140625" style="16" customWidth="1"/>
    <col min="8993" max="8993" width="3.85546875" style="16" customWidth="1"/>
    <col min="8994" max="8994" width="6.140625" style="16" customWidth="1"/>
    <col min="8995" max="8995" width="5.42578125" style="16" bestFit="1" customWidth="1"/>
    <col min="8996" max="8996" width="4.28515625" style="16" customWidth="1"/>
    <col min="8997" max="8997" width="3.85546875" style="16" customWidth="1"/>
    <col min="8998" max="9216" width="11.42578125" style="16"/>
    <col min="9217" max="9217" width="4.28515625" style="16" bestFit="1" customWidth="1"/>
    <col min="9218" max="9218" width="11.42578125" style="16" customWidth="1"/>
    <col min="9219" max="9219" width="5" style="16" customWidth="1"/>
    <col min="9220" max="9220" width="5.140625" style="16" customWidth="1"/>
    <col min="9221" max="9221" width="5.7109375" style="16" bestFit="1" customWidth="1"/>
    <col min="9222" max="9222" width="5.7109375" style="16" customWidth="1"/>
    <col min="9223" max="9223" width="5.5703125" style="16" bestFit="1" customWidth="1"/>
    <col min="9224" max="9224" width="5.7109375" style="16" customWidth="1"/>
    <col min="9225" max="9225" width="5.42578125" style="16" customWidth="1"/>
    <col min="9226" max="9226" width="5.28515625" style="16" customWidth="1"/>
    <col min="9227" max="9227" width="5.5703125" style="16" bestFit="1" customWidth="1"/>
    <col min="9228" max="9228" width="5.28515625" style="16" customWidth="1"/>
    <col min="9229" max="9231" width="5.42578125" style="16" bestFit="1" customWidth="1"/>
    <col min="9232" max="9232" width="3.7109375" style="16" customWidth="1"/>
    <col min="9233" max="9236" width="5.28515625" style="16" customWidth="1"/>
    <col min="9237" max="9239" width="5.42578125" style="16" bestFit="1" customWidth="1"/>
    <col min="9240" max="9240" width="6.42578125" style="16" bestFit="1" customWidth="1"/>
    <col min="9241" max="9241" width="5.42578125" style="16" customWidth="1"/>
    <col min="9242" max="9242" width="3.28515625" style="16" customWidth="1"/>
    <col min="9243" max="9243" width="5.140625" style="16" customWidth="1"/>
    <col min="9244" max="9244" width="5.7109375" style="16" customWidth="1"/>
    <col min="9245" max="9246" width="5.28515625" style="16" customWidth="1"/>
    <col min="9247" max="9247" width="5.5703125" style="16" customWidth="1"/>
    <col min="9248" max="9248" width="5.140625" style="16" customWidth="1"/>
    <col min="9249" max="9249" width="3.85546875" style="16" customWidth="1"/>
    <col min="9250" max="9250" width="6.140625" style="16" customWidth="1"/>
    <col min="9251" max="9251" width="5.42578125" style="16" bestFit="1" customWidth="1"/>
    <col min="9252" max="9252" width="4.28515625" style="16" customWidth="1"/>
    <col min="9253" max="9253" width="3.85546875" style="16" customWidth="1"/>
    <col min="9254" max="9472" width="11.42578125" style="16"/>
    <col min="9473" max="9473" width="4.28515625" style="16" bestFit="1" customWidth="1"/>
    <col min="9474" max="9474" width="11.42578125" style="16" customWidth="1"/>
    <col min="9475" max="9475" width="5" style="16" customWidth="1"/>
    <col min="9476" max="9476" width="5.140625" style="16" customWidth="1"/>
    <col min="9477" max="9477" width="5.7109375" style="16" bestFit="1" customWidth="1"/>
    <col min="9478" max="9478" width="5.7109375" style="16" customWidth="1"/>
    <col min="9479" max="9479" width="5.5703125" style="16" bestFit="1" customWidth="1"/>
    <col min="9480" max="9480" width="5.7109375" style="16" customWidth="1"/>
    <col min="9481" max="9481" width="5.42578125" style="16" customWidth="1"/>
    <col min="9482" max="9482" width="5.28515625" style="16" customWidth="1"/>
    <col min="9483" max="9483" width="5.5703125" style="16" bestFit="1" customWidth="1"/>
    <col min="9484" max="9484" width="5.28515625" style="16" customWidth="1"/>
    <col min="9485" max="9487" width="5.42578125" style="16" bestFit="1" customWidth="1"/>
    <col min="9488" max="9488" width="3.7109375" style="16" customWidth="1"/>
    <col min="9489" max="9492" width="5.28515625" style="16" customWidth="1"/>
    <col min="9493" max="9495" width="5.42578125" style="16" bestFit="1" customWidth="1"/>
    <col min="9496" max="9496" width="6.42578125" style="16" bestFit="1" customWidth="1"/>
    <col min="9497" max="9497" width="5.42578125" style="16" customWidth="1"/>
    <col min="9498" max="9498" width="3.28515625" style="16" customWidth="1"/>
    <col min="9499" max="9499" width="5.140625" style="16" customWidth="1"/>
    <col min="9500" max="9500" width="5.7109375" style="16" customWidth="1"/>
    <col min="9501" max="9502" width="5.28515625" style="16" customWidth="1"/>
    <col min="9503" max="9503" width="5.5703125" style="16" customWidth="1"/>
    <col min="9504" max="9504" width="5.140625" style="16" customWidth="1"/>
    <col min="9505" max="9505" width="3.85546875" style="16" customWidth="1"/>
    <col min="9506" max="9506" width="6.140625" style="16" customWidth="1"/>
    <col min="9507" max="9507" width="5.42578125" style="16" bestFit="1" customWidth="1"/>
    <col min="9508" max="9508" width="4.28515625" style="16" customWidth="1"/>
    <col min="9509" max="9509" width="3.85546875" style="16" customWidth="1"/>
    <col min="9510" max="9728" width="11.42578125" style="16"/>
    <col min="9729" max="9729" width="4.28515625" style="16" bestFit="1" customWidth="1"/>
    <col min="9730" max="9730" width="11.42578125" style="16" customWidth="1"/>
    <col min="9731" max="9731" width="5" style="16" customWidth="1"/>
    <col min="9732" max="9732" width="5.140625" style="16" customWidth="1"/>
    <col min="9733" max="9733" width="5.7109375" style="16" bestFit="1" customWidth="1"/>
    <col min="9734" max="9734" width="5.7109375" style="16" customWidth="1"/>
    <col min="9735" max="9735" width="5.5703125" style="16" bestFit="1" customWidth="1"/>
    <col min="9736" max="9736" width="5.7109375" style="16" customWidth="1"/>
    <col min="9737" max="9737" width="5.42578125" style="16" customWidth="1"/>
    <col min="9738" max="9738" width="5.28515625" style="16" customWidth="1"/>
    <col min="9739" max="9739" width="5.5703125" style="16" bestFit="1" customWidth="1"/>
    <col min="9740" max="9740" width="5.28515625" style="16" customWidth="1"/>
    <col min="9741" max="9743" width="5.42578125" style="16" bestFit="1" customWidth="1"/>
    <col min="9744" max="9744" width="3.7109375" style="16" customWidth="1"/>
    <col min="9745" max="9748" width="5.28515625" style="16" customWidth="1"/>
    <col min="9749" max="9751" width="5.42578125" style="16" bestFit="1" customWidth="1"/>
    <col min="9752" max="9752" width="6.42578125" style="16" bestFit="1" customWidth="1"/>
    <col min="9753" max="9753" width="5.42578125" style="16" customWidth="1"/>
    <col min="9754" max="9754" width="3.28515625" style="16" customWidth="1"/>
    <col min="9755" max="9755" width="5.140625" style="16" customWidth="1"/>
    <col min="9756" max="9756" width="5.7109375" style="16" customWidth="1"/>
    <col min="9757" max="9758" width="5.28515625" style="16" customWidth="1"/>
    <col min="9759" max="9759" width="5.5703125" style="16" customWidth="1"/>
    <col min="9760" max="9760" width="5.140625" style="16" customWidth="1"/>
    <col min="9761" max="9761" width="3.85546875" style="16" customWidth="1"/>
    <col min="9762" max="9762" width="6.140625" style="16" customWidth="1"/>
    <col min="9763" max="9763" width="5.42578125" style="16" bestFit="1" customWidth="1"/>
    <col min="9764" max="9764" width="4.28515625" style="16" customWidth="1"/>
    <col min="9765" max="9765" width="3.85546875" style="16" customWidth="1"/>
    <col min="9766" max="9984" width="11.42578125" style="16"/>
    <col min="9985" max="9985" width="4.28515625" style="16" bestFit="1" customWidth="1"/>
    <col min="9986" max="9986" width="11.42578125" style="16" customWidth="1"/>
    <col min="9987" max="9987" width="5" style="16" customWidth="1"/>
    <col min="9988" max="9988" width="5.140625" style="16" customWidth="1"/>
    <col min="9989" max="9989" width="5.7109375" style="16" bestFit="1" customWidth="1"/>
    <col min="9990" max="9990" width="5.7109375" style="16" customWidth="1"/>
    <col min="9991" max="9991" width="5.5703125" style="16" bestFit="1" customWidth="1"/>
    <col min="9992" max="9992" width="5.7109375" style="16" customWidth="1"/>
    <col min="9993" max="9993" width="5.42578125" style="16" customWidth="1"/>
    <col min="9994" max="9994" width="5.28515625" style="16" customWidth="1"/>
    <col min="9995" max="9995" width="5.5703125" style="16" bestFit="1" customWidth="1"/>
    <col min="9996" max="9996" width="5.28515625" style="16" customWidth="1"/>
    <col min="9997" max="9999" width="5.42578125" style="16" bestFit="1" customWidth="1"/>
    <col min="10000" max="10000" width="3.7109375" style="16" customWidth="1"/>
    <col min="10001" max="10004" width="5.28515625" style="16" customWidth="1"/>
    <col min="10005" max="10007" width="5.42578125" style="16" bestFit="1" customWidth="1"/>
    <col min="10008" max="10008" width="6.42578125" style="16" bestFit="1" customWidth="1"/>
    <col min="10009" max="10009" width="5.42578125" style="16" customWidth="1"/>
    <col min="10010" max="10010" width="3.28515625" style="16" customWidth="1"/>
    <col min="10011" max="10011" width="5.140625" style="16" customWidth="1"/>
    <col min="10012" max="10012" width="5.7109375" style="16" customWidth="1"/>
    <col min="10013" max="10014" width="5.28515625" style="16" customWidth="1"/>
    <col min="10015" max="10015" width="5.5703125" style="16" customWidth="1"/>
    <col min="10016" max="10016" width="5.140625" style="16" customWidth="1"/>
    <col min="10017" max="10017" width="3.85546875" style="16" customWidth="1"/>
    <col min="10018" max="10018" width="6.140625" style="16" customWidth="1"/>
    <col min="10019" max="10019" width="5.42578125" style="16" bestFit="1" customWidth="1"/>
    <col min="10020" max="10020" width="4.28515625" style="16" customWidth="1"/>
    <col min="10021" max="10021" width="3.85546875" style="16" customWidth="1"/>
    <col min="10022" max="10240" width="11.42578125" style="16"/>
    <col min="10241" max="10241" width="4.28515625" style="16" bestFit="1" customWidth="1"/>
    <col min="10242" max="10242" width="11.42578125" style="16" customWidth="1"/>
    <col min="10243" max="10243" width="5" style="16" customWidth="1"/>
    <col min="10244" max="10244" width="5.140625" style="16" customWidth="1"/>
    <col min="10245" max="10245" width="5.7109375" style="16" bestFit="1" customWidth="1"/>
    <col min="10246" max="10246" width="5.7109375" style="16" customWidth="1"/>
    <col min="10247" max="10247" width="5.5703125" style="16" bestFit="1" customWidth="1"/>
    <col min="10248" max="10248" width="5.7109375" style="16" customWidth="1"/>
    <col min="10249" max="10249" width="5.42578125" style="16" customWidth="1"/>
    <col min="10250" max="10250" width="5.28515625" style="16" customWidth="1"/>
    <col min="10251" max="10251" width="5.5703125" style="16" bestFit="1" customWidth="1"/>
    <col min="10252" max="10252" width="5.28515625" style="16" customWidth="1"/>
    <col min="10253" max="10255" width="5.42578125" style="16" bestFit="1" customWidth="1"/>
    <col min="10256" max="10256" width="3.7109375" style="16" customWidth="1"/>
    <col min="10257" max="10260" width="5.28515625" style="16" customWidth="1"/>
    <col min="10261" max="10263" width="5.42578125" style="16" bestFit="1" customWidth="1"/>
    <col min="10264" max="10264" width="6.42578125" style="16" bestFit="1" customWidth="1"/>
    <col min="10265" max="10265" width="5.42578125" style="16" customWidth="1"/>
    <col min="10266" max="10266" width="3.28515625" style="16" customWidth="1"/>
    <col min="10267" max="10267" width="5.140625" style="16" customWidth="1"/>
    <col min="10268" max="10268" width="5.7109375" style="16" customWidth="1"/>
    <col min="10269" max="10270" width="5.28515625" style="16" customWidth="1"/>
    <col min="10271" max="10271" width="5.5703125" style="16" customWidth="1"/>
    <col min="10272" max="10272" width="5.140625" style="16" customWidth="1"/>
    <col min="10273" max="10273" width="3.85546875" style="16" customWidth="1"/>
    <col min="10274" max="10274" width="6.140625" style="16" customWidth="1"/>
    <col min="10275" max="10275" width="5.42578125" style="16" bestFit="1" customWidth="1"/>
    <col min="10276" max="10276" width="4.28515625" style="16" customWidth="1"/>
    <col min="10277" max="10277" width="3.85546875" style="16" customWidth="1"/>
    <col min="10278" max="10496" width="11.42578125" style="16"/>
    <col min="10497" max="10497" width="4.28515625" style="16" bestFit="1" customWidth="1"/>
    <col min="10498" max="10498" width="11.42578125" style="16" customWidth="1"/>
    <col min="10499" max="10499" width="5" style="16" customWidth="1"/>
    <col min="10500" max="10500" width="5.140625" style="16" customWidth="1"/>
    <col min="10501" max="10501" width="5.7109375" style="16" bestFit="1" customWidth="1"/>
    <col min="10502" max="10502" width="5.7109375" style="16" customWidth="1"/>
    <col min="10503" max="10503" width="5.5703125" style="16" bestFit="1" customWidth="1"/>
    <col min="10504" max="10504" width="5.7109375" style="16" customWidth="1"/>
    <col min="10505" max="10505" width="5.42578125" style="16" customWidth="1"/>
    <col min="10506" max="10506" width="5.28515625" style="16" customWidth="1"/>
    <col min="10507" max="10507" width="5.5703125" style="16" bestFit="1" customWidth="1"/>
    <col min="10508" max="10508" width="5.28515625" style="16" customWidth="1"/>
    <col min="10509" max="10511" width="5.42578125" style="16" bestFit="1" customWidth="1"/>
    <col min="10512" max="10512" width="3.7109375" style="16" customWidth="1"/>
    <col min="10513" max="10516" width="5.28515625" style="16" customWidth="1"/>
    <col min="10517" max="10519" width="5.42578125" style="16" bestFit="1" customWidth="1"/>
    <col min="10520" max="10520" width="6.42578125" style="16" bestFit="1" customWidth="1"/>
    <col min="10521" max="10521" width="5.42578125" style="16" customWidth="1"/>
    <col min="10522" max="10522" width="3.28515625" style="16" customWidth="1"/>
    <col min="10523" max="10523" width="5.140625" style="16" customWidth="1"/>
    <col min="10524" max="10524" width="5.7109375" style="16" customWidth="1"/>
    <col min="10525" max="10526" width="5.28515625" style="16" customWidth="1"/>
    <col min="10527" max="10527" width="5.5703125" style="16" customWidth="1"/>
    <col min="10528" max="10528" width="5.140625" style="16" customWidth="1"/>
    <col min="10529" max="10529" width="3.85546875" style="16" customWidth="1"/>
    <col min="10530" max="10530" width="6.140625" style="16" customWidth="1"/>
    <col min="10531" max="10531" width="5.42578125" style="16" bestFit="1" customWidth="1"/>
    <col min="10532" max="10532" width="4.28515625" style="16" customWidth="1"/>
    <col min="10533" max="10533" width="3.85546875" style="16" customWidth="1"/>
    <col min="10534" max="10752" width="11.42578125" style="16"/>
    <col min="10753" max="10753" width="4.28515625" style="16" bestFit="1" customWidth="1"/>
    <col min="10754" max="10754" width="11.42578125" style="16" customWidth="1"/>
    <col min="10755" max="10755" width="5" style="16" customWidth="1"/>
    <col min="10756" max="10756" width="5.140625" style="16" customWidth="1"/>
    <col min="10757" max="10757" width="5.7109375" style="16" bestFit="1" customWidth="1"/>
    <col min="10758" max="10758" width="5.7109375" style="16" customWidth="1"/>
    <col min="10759" max="10759" width="5.5703125" style="16" bestFit="1" customWidth="1"/>
    <col min="10760" max="10760" width="5.7109375" style="16" customWidth="1"/>
    <col min="10761" max="10761" width="5.42578125" style="16" customWidth="1"/>
    <col min="10762" max="10762" width="5.28515625" style="16" customWidth="1"/>
    <col min="10763" max="10763" width="5.5703125" style="16" bestFit="1" customWidth="1"/>
    <col min="10764" max="10764" width="5.28515625" style="16" customWidth="1"/>
    <col min="10765" max="10767" width="5.42578125" style="16" bestFit="1" customWidth="1"/>
    <col min="10768" max="10768" width="3.7109375" style="16" customWidth="1"/>
    <col min="10769" max="10772" width="5.28515625" style="16" customWidth="1"/>
    <col min="10773" max="10775" width="5.42578125" style="16" bestFit="1" customWidth="1"/>
    <col min="10776" max="10776" width="6.42578125" style="16" bestFit="1" customWidth="1"/>
    <col min="10777" max="10777" width="5.42578125" style="16" customWidth="1"/>
    <col min="10778" max="10778" width="3.28515625" style="16" customWidth="1"/>
    <col min="10779" max="10779" width="5.140625" style="16" customWidth="1"/>
    <col min="10780" max="10780" width="5.7109375" style="16" customWidth="1"/>
    <col min="10781" max="10782" width="5.28515625" style="16" customWidth="1"/>
    <col min="10783" max="10783" width="5.5703125" style="16" customWidth="1"/>
    <col min="10784" max="10784" width="5.140625" style="16" customWidth="1"/>
    <col min="10785" max="10785" width="3.85546875" style="16" customWidth="1"/>
    <col min="10786" max="10786" width="6.140625" style="16" customWidth="1"/>
    <col min="10787" max="10787" width="5.42578125" style="16" bestFit="1" customWidth="1"/>
    <col min="10788" max="10788" width="4.28515625" style="16" customWidth="1"/>
    <col min="10789" max="10789" width="3.85546875" style="16" customWidth="1"/>
    <col min="10790" max="11008" width="11.42578125" style="16"/>
    <col min="11009" max="11009" width="4.28515625" style="16" bestFit="1" customWidth="1"/>
    <col min="11010" max="11010" width="11.42578125" style="16" customWidth="1"/>
    <col min="11011" max="11011" width="5" style="16" customWidth="1"/>
    <col min="11012" max="11012" width="5.140625" style="16" customWidth="1"/>
    <col min="11013" max="11013" width="5.7109375" style="16" bestFit="1" customWidth="1"/>
    <col min="11014" max="11014" width="5.7109375" style="16" customWidth="1"/>
    <col min="11015" max="11015" width="5.5703125" style="16" bestFit="1" customWidth="1"/>
    <col min="11016" max="11016" width="5.7109375" style="16" customWidth="1"/>
    <col min="11017" max="11017" width="5.42578125" style="16" customWidth="1"/>
    <col min="11018" max="11018" width="5.28515625" style="16" customWidth="1"/>
    <col min="11019" max="11019" width="5.5703125" style="16" bestFit="1" customWidth="1"/>
    <col min="11020" max="11020" width="5.28515625" style="16" customWidth="1"/>
    <col min="11021" max="11023" width="5.42578125" style="16" bestFit="1" customWidth="1"/>
    <col min="11024" max="11024" width="3.7109375" style="16" customWidth="1"/>
    <col min="11025" max="11028" width="5.28515625" style="16" customWidth="1"/>
    <col min="11029" max="11031" width="5.42578125" style="16" bestFit="1" customWidth="1"/>
    <col min="11032" max="11032" width="6.42578125" style="16" bestFit="1" customWidth="1"/>
    <col min="11033" max="11033" width="5.42578125" style="16" customWidth="1"/>
    <col min="11034" max="11034" width="3.28515625" style="16" customWidth="1"/>
    <col min="11035" max="11035" width="5.140625" style="16" customWidth="1"/>
    <col min="11036" max="11036" width="5.7109375" style="16" customWidth="1"/>
    <col min="11037" max="11038" width="5.28515625" style="16" customWidth="1"/>
    <col min="11039" max="11039" width="5.5703125" style="16" customWidth="1"/>
    <col min="11040" max="11040" width="5.140625" style="16" customWidth="1"/>
    <col min="11041" max="11041" width="3.85546875" style="16" customWidth="1"/>
    <col min="11042" max="11042" width="6.140625" style="16" customWidth="1"/>
    <col min="11043" max="11043" width="5.42578125" style="16" bestFit="1" customWidth="1"/>
    <col min="11044" max="11044" width="4.28515625" style="16" customWidth="1"/>
    <col min="11045" max="11045" width="3.85546875" style="16" customWidth="1"/>
    <col min="11046" max="11264" width="11.42578125" style="16"/>
    <col min="11265" max="11265" width="4.28515625" style="16" bestFit="1" customWidth="1"/>
    <col min="11266" max="11266" width="11.42578125" style="16" customWidth="1"/>
    <col min="11267" max="11267" width="5" style="16" customWidth="1"/>
    <col min="11268" max="11268" width="5.140625" style="16" customWidth="1"/>
    <col min="11269" max="11269" width="5.7109375" style="16" bestFit="1" customWidth="1"/>
    <col min="11270" max="11270" width="5.7109375" style="16" customWidth="1"/>
    <col min="11271" max="11271" width="5.5703125" style="16" bestFit="1" customWidth="1"/>
    <col min="11272" max="11272" width="5.7109375" style="16" customWidth="1"/>
    <col min="11273" max="11273" width="5.42578125" style="16" customWidth="1"/>
    <col min="11274" max="11274" width="5.28515625" style="16" customWidth="1"/>
    <col min="11275" max="11275" width="5.5703125" style="16" bestFit="1" customWidth="1"/>
    <col min="11276" max="11276" width="5.28515625" style="16" customWidth="1"/>
    <col min="11277" max="11279" width="5.42578125" style="16" bestFit="1" customWidth="1"/>
    <col min="11280" max="11280" width="3.7109375" style="16" customWidth="1"/>
    <col min="11281" max="11284" width="5.28515625" style="16" customWidth="1"/>
    <col min="11285" max="11287" width="5.42578125" style="16" bestFit="1" customWidth="1"/>
    <col min="11288" max="11288" width="6.42578125" style="16" bestFit="1" customWidth="1"/>
    <col min="11289" max="11289" width="5.42578125" style="16" customWidth="1"/>
    <col min="11290" max="11290" width="3.28515625" style="16" customWidth="1"/>
    <col min="11291" max="11291" width="5.140625" style="16" customWidth="1"/>
    <col min="11292" max="11292" width="5.7109375" style="16" customWidth="1"/>
    <col min="11293" max="11294" width="5.28515625" style="16" customWidth="1"/>
    <col min="11295" max="11295" width="5.5703125" style="16" customWidth="1"/>
    <col min="11296" max="11296" width="5.140625" style="16" customWidth="1"/>
    <col min="11297" max="11297" width="3.85546875" style="16" customWidth="1"/>
    <col min="11298" max="11298" width="6.140625" style="16" customWidth="1"/>
    <col min="11299" max="11299" width="5.42578125" style="16" bestFit="1" customWidth="1"/>
    <col min="11300" max="11300" width="4.28515625" style="16" customWidth="1"/>
    <col min="11301" max="11301" width="3.85546875" style="16" customWidth="1"/>
    <col min="11302" max="11520" width="11.42578125" style="16"/>
    <col min="11521" max="11521" width="4.28515625" style="16" bestFit="1" customWidth="1"/>
    <col min="11522" max="11522" width="11.42578125" style="16" customWidth="1"/>
    <col min="11523" max="11523" width="5" style="16" customWidth="1"/>
    <col min="11524" max="11524" width="5.140625" style="16" customWidth="1"/>
    <col min="11525" max="11525" width="5.7109375" style="16" bestFit="1" customWidth="1"/>
    <col min="11526" max="11526" width="5.7109375" style="16" customWidth="1"/>
    <col min="11527" max="11527" width="5.5703125" style="16" bestFit="1" customWidth="1"/>
    <col min="11528" max="11528" width="5.7109375" style="16" customWidth="1"/>
    <col min="11529" max="11529" width="5.42578125" style="16" customWidth="1"/>
    <col min="11530" max="11530" width="5.28515625" style="16" customWidth="1"/>
    <col min="11531" max="11531" width="5.5703125" style="16" bestFit="1" customWidth="1"/>
    <col min="11532" max="11532" width="5.28515625" style="16" customWidth="1"/>
    <col min="11533" max="11535" width="5.42578125" style="16" bestFit="1" customWidth="1"/>
    <col min="11536" max="11536" width="3.7109375" style="16" customWidth="1"/>
    <col min="11537" max="11540" width="5.28515625" style="16" customWidth="1"/>
    <col min="11541" max="11543" width="5.42578125" style="16" bestFit="1" customWidth="1"/>
    <col min="11544" max="11544" width="6.42578125" style="16" bestFit="1" customWidth="1"/>
    <col min="11545" max="11545" width="5.42578125" style="16" customWidth="1"/>
    <col min="11546" max="11546" width="3.28515625" style="16" customWidth="1"/>
    <col min="11547" max="11547" width="5.140625" style="16" customWidth="1"/>
    <col min="11548" max="11548" width="5.7109375" style="16" customWidth="1"/>
    <col min="11549" max="11550" width="5.28515625" style="16" customWidth="1"/>
    <col min="11551" max="11551" width="5.5703125" style="16" customWidth="1"/>
    <col min="11552" max="11552" width="5.140625" style="16" customWidth="1"/>
    <col min="11553" max="11553" width="3.85546875" style="16" customWidth="1"/>
    <col min="11554" max="11554" width="6.140625" style="16" customWidth="1"/>
    <col min="11555" max="11555" width="5.42578125" style="16" bestFit="1" customWidth="1"/>
    <col min="11556" max="11556" width="4.28515625" style="16" customWidth="1"/>
    <col min="11557" max="11557" width="3.85546875" style="16" customWidth="1"/>
    <col min="11558" max="11776" width="11.42578125" style="16"/>
    <col min="11777" max="11777" width="4.28515625" style="16" bestFit="1" customWidth="1"/>
    <col min="11778" max="11778" width="11.42578125" style="16" customWidth="1"/>
    <col min="11779" max="11779" width="5" style="16" customWidth="1"/>
    <col min="11780" max="11780" width="5.140625" style="16" customWidth="1"/>
    <col min="11781" max="11781" width="5.7109375" style="16" bestFit="1" customWidth="1"/>
    <col min="11782" max="11782" width="5.7109375" style="16" customWidth="1"/>
    <col min="11783" max="11783" width="5.5703125" style="16" bestFit="1" customWidth="1"/>
    <col min="11784" max="11784" width="5.7109375" style="16" customWidth="1"/>
    <col min="11785" max="11785" width="5.42578125" style="16" customWidth="1"/>
    <col min="11786" max="11786" width="5.28515625" style="16" customWidth="1"/>
    <col min="11787" max="11787" width="5.5703125" style="16" bestFit="1" customWidth="1"/>
    <col min="11788" max="11788" width="5.28515625" style="16" customWidth="1"/>
    <col min="11789" max="11791" width="5.42578125" style="16" bestFit="1" customWidth="1"/>
    <col min="11792" max="11792" width="3.7109375" style="16" customWidth="1"/>
    <col min="11793" max="11796" width="5.28515625" style="16" customWidth="1"/>
    <col min="11797" max="11799" width="5.42578125" style="16" bestFit="1" customWidth="1"/>
    <col min="11800" max="11800" width="6.42578125" style="16" bestFit="1" customWidth="1"/>
    <col min="11801" max="11801" width="5.42578125" style="16" customWidth="1"/>
    <col min="11802" max="11802" width="3.28515625" style="16" customWidth="1"/>
    <col min="11803" max="11803" width="5.140625" style="16" customWidth="1"/>
    <col min="11804" max="11804" width="5.7109375" style="16" customWidth="1"/>
    <col min="11805" max="11806" width="5.28515625" style="16" customWidth="1"/>
    <col min="11807" max="11807" width="5.5703125" style="16" customWidth="1"/>
    <col min="11808" max="11808" width="5.140625" style="16" customWidth="1"/>
    <col min="11809" max="11809" width="3.85546875" style="16" customWidth="1"/>
    <col min="11810" max="11810" width="6.140625" style="16" customWidth="1"/>
    <col min="11811" max="11811" width="5.42578125" style="16" bestFit="1" customWidth="1"/>
    <col min="11812" max="11812" width="4.28515625" style="16" customWidth="1"/>
    <col min="11813" max="11813" width="3.85546875" style="16" customWidth="1"/>
    <col min="11814" max="12032" width="11.42578125" style="16"/>
    <col min="12033" max="12033" width="4.28515625" style="16" bestFit="1" customWidth="1"/>
    <col min="12034" max="12034" width="11.42578125" style="16" customWidth="1"/>
    <col min="12035" max="12035" width="5" style="16" customWidth="1"/>
    <col min="12036" max="12036" width="5.140625" style="16" customWidth="1"/>
    <col min="12037" max="12037" width="5.7109375" style="16" bestFit="1" customWidth="1"/>
    <col min="12038" max="12038" width="5.7109375" style="16" customWidth="1"/>
    <col min="12039" max="12039" width="5.5703125" style="16" bestFit="1" customWidth="1"/>
    <col min="12040" max="12040" width="5.7109375" style="16" customWidth="1"/>
    <col min="12041" max="12041" width="5.42578125" style="16" customWidth="1"/>
    <col min="12042" max="12042" width="5.28515625" style="16" customWidth="1"/>
    <col min="12043" max="12043" width="5.5703125" style="16" bestFit="1" customWidth="1"/>
    <col min="12044" max="12044" width="5.28515625" style="16" customWidth="1"/>
    <col min="12045" max="12047" width="5.42578125" style="16" bestFit="1" customWidth="1"/>
    <col min="12048" max="12048" width="3.7109375" style="16" customWidth="1"/>
    <col min="12049" max="12052" width="5.28515625" style="16" customWidth="1"/>
    <col min="12053" max="12055" width="5.42578125" style="16" bestFit="1" customWidth="1"/>
    <col min="12056" max="12056" width="6.42578125" style="16" bestFit="1" customWidth="1"/>
    <col min="12057" max="12057" width="5.42578125" style="16" customWidth="1"/>
    <col min="12058" max="12058" width="3.28515625" style="16" customWidth="1"/>
    <col min="12059" max="12059" width="5.140625" style="16" customWidth="1"/>
    <col min="12060" max="12060" width="5.7109375" style="16" customWidth="1"/>
    <col min="12061" max="12062" width="5.28515625" style="16" customWidth="1"/>
    <col min="12063" max="12063" width="5.5703125" style="16" customWidth="1"/>
    <col min="12064" max="12064" width="5.140625" style="16" customWidth="1"/>
    <col min="12065" max="12065" width="3.85546875" style="16" customWidth="1"/>
    <col min="12066" max="12066" width="6.140625" style="16" customWidth="1"/>
    <col min="12067" max="12067" width="5.42578125" style="16" bestFit="1" customWidth="1"/>
    <col min="12068" max="12068" width="4.28515625" style="16" customWidth="1"/>
    <col min="12069" max="12069" width="3.85546875" style="16" customWidth="1"/>
    <col min="12070" max="12288" width="11.42578125" style="16"/>
    <col min="12289" max="12289" width="4.28515625" style="16" bestFit="1" customWidth="1"/>
    <col min="12290" max="12290" width="11.42578125" style="16" customWidth="1"/>
    <col min="12291" max="12291" width="5" style="16" customWidth="1"/>
    <col min="12292" max="12292" width="5.140625" style="16" customWidth="1"/>
    <col min="12293" max="12293" width="5.7109375" style="16" bestFit="1" customWidth="1"/>
    <col min="12294" max="12294" width="5.7109375" style="16" customWidth="1"/>
    <col min="12295" max="12295" width="5.5703125" style="16" bestFit="1" customWidth="1"/>
    <col min="12296" max="12296" width="5.7109375" style="16" customWidth="1"/>
    <col min="12297" max="12297" width="5.42578125" style="16" customWidth="1"/>
    <col min="12298" max="12298" width="5.28515625" style="16" customWidth="1"/>
    <col min="12299" max="12299" width="5.5703125" style="16" bestFit="1" customWidth="1"/>
    <col min="12300" max="12300" width="5.28515625" style="16" customWidth="1"/>
    <col min="12301" max="12303" width="5.42578125" style="16" bestFit="1" customWidth="1"/>
    <col min="12304" max="12304" width="3.7109375" style="16" customWidth="1"/>
    <col min="12305" max="12308" width="5.28515625" style="16" customWidth="1"/>
    <col min="12309" max="12311" width="5.42578125" style="16" bestFit="1" customWidth="1"/>
    <col min="12312" max="12312" width="6.42578125" style="16" bestFit="1" customWidth="1"/>
    <col min="12313" max="12313" width="5.42578125" style="16" customWidth="1"/>
    <col min="12314" max="12314" width="3.28515625" style="16" customWidth="1"/>
    <col min="12315" max="12315" width="5.140625" style="16" customWidth="1"/>
    <col min="12316" max="12316" width="5.7109375" style="16" customWidth="1"/>
    <col min="12317" max="12318" width="5.28515625" style="16" customWidth="1"/>
    <col min="12319" max="12319" width="5.5703125" style="16" customWidth="1"/>
    <col min="12320" max="12320" width="5.140625" style="16" customWidth="1"/>
    <col min="12321" max="12321" width="3.85546875" style="16" customWidth="1"/>
    <col min="12322" max="12322" width="6.140625" style="16" customWidth="1"/>
    <col min="12323" max="12323" width="5.42578125" style="16" bestFit="1" customWidth="1"/>
    <col min="12324" max="12324" width="4.28515625" style="16" customWidth="1"/>
    <col min="12325" max="12325" width="3.85546875" style="16" customWidth="1"/>
    <col min="12326" max="12544" width="11.42578125" style="16"/>
    <col min="12545" max="12545" width="4.28515625" style="16" bestFit="1" customWidth="1"/>
    <col min="12546" max="12546" width="11.42578125" style="16" customWidth="1"/>
    <col min="12547" max="12547" width="5" style="16" customWidth="1"/>
    <col min="12548" max="12548" width="5.140625" style="16" customWidth="1"/>
    <col min="12549" max="12549" width="5.7109375" style="16" bestFit="1" customWidth="1"/>
    <col min="12550" max="12550" width="5.7109375" style="16" customWidth="1"/>
    <col min="12551" max="12551" width="5.5703125" style="16" bestFit="1" customWidth="1"/>
    <col min="12552" max="12552" width="5.7109375" style="16" customWidth="1"/>
    <col min="12553" max="12553" width="5.42578125" style="16" customWidth="1"/>
    <col min="12554" max="12554" width="5.28515625" style="16" customWidth="1"/>
    <col min="12555" max="12555" width="5.5703125" style="16" bestFit="1" customWidth="1"/>
    <col min="12556" max="12556" width="5.28515625" style="16" customWidth="1"/>
    <col min="12557" max="12559" width="5.42578125" style="16" bestFit="1" customWidth="1"/>
    <col min="12560" max="12560" width="3.7109375" style="16" customWidth="1"/>
    <col min="12561" max="12564" width="5.28515625" style="16" customWidth="1"/>
    <col min="12565" max="12567" width="5.42578125" style="16" bestFit="1" customWidth="1"/>
    <col min="12568" max="12568" width="6.42578125" style="16" bestFit="1" customWidth="1"/>
    <col min="12569" max="12569" width="5.42578125" style="16" customWidth="1"/>
    <col min="12570" max="12570" width="3.28515625" style="16" customWidth="1"/>
    <col min="12571" max="12571" width="5.140625" style="16" customWidth="1"/>
    <col min="12572" max="12572" width="5.7109375" style="16" customWidth="1"/>
    <col min="12573" max="12574" width="5.28515625" style="16" customWidth="1"/>
    <col min="12575" max="12575" width="5.5703125" style="16" customWidth="1"/>
    <col min="12576" max="12576" width="5.140625" style="16" customWidth="1"/>
    <col min="12577" max="12577" width="3.85546875" style="16" customWidth="1"/>
    <col min="12578" max="12578" width="6.140625" style="16" customWidth="1"/>
    <col min="12579" max="12579" width="5.42578125" style="16" bestFit="1" customWidth="1"/>
    <col min="12580" max="12580" width="4.28515625" style="16" customWidth="1"/>
    <col min="12581" max="12581" width="3.85546875" style="16" customWidth="1"/>
    <col min="12582" max="12800" width="11.42578125" style="16"/>
    <col min="12801" max="12801" width="4.28515625" style="16" bestFit="1" customWidth="1"/>
    <col min="12802" max="12802" width="11.42578125" style="16" customWidth="1"/>
    <col min="12803" max="12803" width="5" style="16" customWidth="1"/>
    <col min="12804" max="12804" width="5.140625" style="16" customWidth="1"/>
    <col min="12805" max="12805" width="5.7109375" style="16" bestFit="1" customWidth="1"/>
    <col min="12806" max="12806" width="5.7109375" style="16" customWidth="1"/>
    <col min="12807" max="12807" width="5.5703125" style="16" bestFit="1" customWidth="1"/>
    <col min="12808" max="12808" width="5.7109375" style="16" customWidth="1"/>
    <col min="12809" max="12809" width="5.42578125" style="16" customWidth="1"/>
    <col min="12810" max="12810" width="5.28515625" style="16" customWidth="1"/>
    <col min="12811" max="12811" width="5.5703125" style="16" bestFit="1" customWidth="1"/>
    <col min="12812" max="12812" width="5.28515625" style="16" customWidth="1"/>
    <col min="12813" max="12815" width="5.42578125" style="16" bestFit="1" customWidth="1"/>
    <col min="12816" max="12816" width="3.7109375" style="16" customWidth="1"/>
    <col min="12817" max="12820" width="5.28515625" style="16" customWidth="1"/>
    <col min="12821" max="12823" width="5.42578125" style="16" bestFit="1" customWidth="1"/>
    <col min="12824" max="12824" width="6.42578125" style="16" bestFit="1" customWidth="1"/>
    <col min="12825" max="12825" width="5.42578125" style="16" customWidth="1"/>
    <col min="12826" max="12826" width="3.28515625" style="16" customWidth="1"/>
    <col min="12827" max="12827" width="5.140625" style="16" customWidth="1"/>
    <col min="12828" max="12828" width="5.7109375" style="16" customWidth="1"/>
    <col min="12829" max="12830" width="5.28515625" style="16" customWidth="1"/>
    <col min="12831" max="12831" width="5.5703125" style="16" customWidth="1"/>
    <col min="12832" max="12832" width="5.140625" style="16" customWidth="1"/>
    <col min="12833" max="12833" width="3.85546875" style="16" customWidth="1"/>
    <col min="12834" max="12834" width="6.140625" style="16" customWidth="1"/>
    <col min="12835" max="12835" width="5.42578125" style="16" bestFit="1" customWidth="1"/>
    <col min="12836" max="12836" width="4.28515625" style="16" customWidth="1"/>
    <col min="12837" max="12837" width="3.85546875" style="16" customWidth="1"/>
    <col min="12838" max="13056" width="11.42578125" style="16"/>
    <col min="13057" max="13057" width="4.28515625" style="16" bestFit="1" customWidth="1"/>
    <col min="13058" max="13058" width="11.42578125" style="16" customWidth="1"/>
    <col min="13059" max="13059" width="5" style="16" customWidth="1"/>
    <col min="13060" max="13060" width="5.140625" style="16" customWidth="1"/>
    <col min="13061" max="13061" width="5.7109375" style="16" bestFit="1" customWidth="1"/>
    <col min="13062" max="13062" width="5.7109375" style="16" customWidth="1"/>
    <col min="13063" max="13063" width="5.5703125" style="16" bestFit="1" customWidth="1"/>
    <col min="13064" max="13064" width="5.7109375" style="16" customWidth="1"/>
    <col min="13065" max="13065" width="5.42578125" style="16" customWidth="1"/>
    <col min="13066" max="13066" width="5.28515625" style="16" customWidth="1"/>
    <col min="13067" max="13067" width="5.5703125" style="16" bestFit="1" customWidth="1"/>
    <col min="13068" max="13068" width="5.28515625" style="16" customWidth="1"/>
    <col min="13069" max="13071" width="5.42578125" style="16" bestFit="1" customWidth="1"/>
    <col min="13072" max="13072" width="3.7109375" style="16" customWidth="1"/>
    <col min="13073" max="13076" width="5.28515625" style="16" customWidth="1"/>
    <col min="13077" max="13079" width="5.42578125" style="16" bestFit="1" customWidth="1"/>
    <col min="13080" max="13080" width="6.42578125" style="16" bestFit="1" customWidth="1"/>
    <col min="13081" max="13081" width="5.42578125" style="16" customWidth="1"/>
    <col min="13082" max="13082" width="3.28515625" style="16" customWidth="1"/>
    <col min="13083" max="13083" width="5.140625" style="16" customWidth="1"/>
    <col min="13084" max="13084" width="5.7109375" style="16" customWidth="1"/>
    <col min="13085" max="13086" width="5.28515625" style="16" customWidth="1"/>
    <col min="13087" max="13087" width="5.5703125" style="16" customWidth="1"/>
    <col min="13088" max="13088" width="5.140625" style="16" customWidth="1"/>
    <col min="13089" max="13089" width="3.85546875" style="16" customWidth="1"/>
    <col min="13090" max="13090" width="6.140625" style="16" customWidth="1"/>
    <col min="13091" max="13091" width="5.42578125" style="16" bestFit="1" customWidth="1"/>
    <col min="13092" max="13092" width="4.28515625" style="16" customWidth="1"/>
    <col min="13093" max="13093" width="3.85546875" style="16" customWidth="1"/>
    <col min="13094" max="13312" width="11.42578125" style="16"/>
    <col min="13313" max="13313" width="4.28515625" style="16" bestFit="1" customWidth="1"/>
    <col min="13314" max="13314" width="11.42578125" style="16" customWidth="1"/>
    <col min="13315" max="13315" width="5" style="16" customWidth="1"/>
    <col min="13316" max="13316" width="5.140625" style="16" customWidth="1"/>
    <col min="13317" max="13317" width="5.7109375" style="16" bestFit="1" customWidth="1"/>
    <col min="13318" max="13318" width="5.7109375" style="16" customWidth="1"/>
    <col min="13319" max="13319" width="5.5703125" style="16" bestFit="1" customWidth="1"/>
    <col min="13320" max="13320" width="5.7109375" style="16" customWidth="1"/>
    <col min="13321" max="13321" width="5.42578125" style="16" customWidth="1"/>
    <col min="13322" max="13322" width="5.28515625" style="16" customWidth="1"/>
    <col min="13323" max="13323" width="5.5703125" style="16" bestFit="1" customWidth="1"/>
    <col min="13324" max="13324" width="5.28515625" style="16" customWidth="1"/>
    <col min="13325" max="13327" width="5.42578125" style="16" bestFit="1" customWidth="1"/>
    <col min="13328" max="13328" width="3.7109375" style="16" customWidth="1"/>
    <col min="13329" max="13332" width="5.28515625" style="16" customWidth="1"/>
    <col min="13333" max="13335" width="5.42578125" style="16" bestFit="1" customWidth="1"/>
    <col min="13336" max="13336" width="6.42578125" style="16" bestFit="1" customWidth="1"/>
    <col min="13337" max="13337" width="5.42578125" style="16" customWidth="1"/>
    <col min="13338" max="13338" width="3.28515625" style="16" customWidth="1"/>
    <col min="13339" max="13339" width="5.140625" style="16" customWidth="1"/>
    <col min="13340" max="13340" width="5.7109375" style="16" customWidth="1"/>
    <col min="13341" max="13342" width="5.28515625" style="16" customWidth="1"/>
    <col min="13343" max="13343" width="5.5703125" style="16" customWidth="1"/>
    <col min="13344" max="13344" width="5.140625" style="16" customWidth="1"/>
    <col min="13345" max="13345" width="3.85546875" style="16" customWidth="1"/>
    <col min="13346" max="13346" width="6.140625" style="16" customWidth="1"/>
    <col min="13347" max="13347" width="5.42578125" style="16" bestFit="1" customWidth="1"/>
    <col min="13348" max="13348" width="4.28515625" style="16" customWidth="1"/>
    <col min="13349" max="13349" width="3.85546875" style="16" customWidth="1"/>
    <col min="13350" max="13568" width="11.42578125" style="16"/>
    <col min="13569" max="13569" width="4.28515625" style="16" bestFit="1" customWidth="1"/>
    <col min="13570" max="13570" width="11.42578125" style="16" customWidth="1"/>
    <col min="13571" max="13571" width="5" style="16" customWidth="1"/>
    <col min="13572" max="13572" width="5.140625" style="16" customWidth="1"/>
    <col min="13573" max="13573" width="5.7109375" style="16" bestFit="1" customWidth="1"/>
    <col min="13574" max="13574" width="5.7109375" style="16" customWidth="1"/>
    <col min="13575" max="13575" width="5.5703125" style="16" bestFit="1" customWidth="1"/>
    <col min="13576" max="13576" width="5.7109375" style="16" customWidth="1"/>
    <col min="13577" max="13577" width="5.42578125" style="16" customWidth="1"/>
    <col min="13578" max="13578" width="5.28515625" style="16" customWidth="1"/>
    <col min="13579" max="13579" width="5.5703125" style="16" bestFit="1" customWidth="1"/>
    <col min="13580" max="13580" width="5.28515625" style="16" customWidth="1"/>
    <col min="13581" max="13583" width="5.42578125" style="16" bestFit="1" customWidth="1"/>
    <col min="13584" max="13584" width="3.7109375" style="16" customWidth="1"/>
    <col min="13585" max="13588" width="5.28515625" style="16" customWidth="1"/>
    <col min="13589" max="13591" width="5.42578125" style="16" bestFit="1" customWidth="1"/>
    <col min="13592" max="13592" width="6.42578125" style="16" bestFit="1" customWidth="1"/>
    <col min="13593" max="13593" width="5.42578125" style="16" customWidth="1"/>
    <col min="13594" max="13594" width="3.28515625" style="16" customWidth="1"/>
    <col min="13595" max="13595" width="5.140625" style="16" customWidth="1"/>
    <col min="13596" max="13596" width="5.7109375" style="16" customWidth="1"/>
    <col min="13597" max="13598" width="5.28515625" style="16" customWidth="1"/>
    <col min="13599" max="13599" width="5.5703125" style="16" customWidth="1"/>
    <col min="13600" max="13600" width="5.140625" style="16" customWidth="1"/>
    <col min="13601" max="13601" width="3.85546875" style="16" customWidth="1"/>
    <col min="13602" max="13602" width="6.140625" style="16" customWidth="1"/>
    <col min="13603" max="13603" width="5.42578125" style="16" bestFit="1" customWidth="1"/>
    <col min="13604" max="13604" width="4.28515625" style="16" customWidth="1"/>
    <col min="13605" max="13605" width="3.85546875" style="16" customWidth="1"/>
    <col min="13606" max="13824" width="11.42578125" style="16"/>
    <col min="13825" max="13825" width="4.28515625" style="16" bestFit="1" customWidth="1"/>
    <col min="13826" max="13826" width="11.42578125" style="16" customWidth="1"/>
    <col min="13827" max="13827" width="5" style="16" customWidth="1"/>
    <col min="13828" max="13828" width="5.140625" style="16" customWidth="1"/>
    <col min="13829" max="13829" width="5.7109375" style="16" bestFit="1" customWidth="1"/>
    <col min="13830" max="13830" width="5.7109375" style="16" customWidth="1"/>
    <col min="13831" max="13831" width="5.5703125" style="16" bestFit="1" customWidth="1"/>
    <col min="13832" max="13832" width="5.7109375" style="16" customWidth="1"/>
    <col min="13833" max="13833" width="5.42578125" style="16" customWidth="1"/>
    <col min="13834" max="13834" width="5.28515625" style="16" customWidth="1"/>
    <col min="13835" max="13835" width="5.5703125" style="16" bestFit="1" customWidth="1"/>
    <col min="13836" max="13836" width="5.28515625" style="16" customWidth="1"/>
    <col min="13837" max="13839" width="5.42578125" style="16" bestFit="1" customWidth="1"/>
    <col min="13840" max="13840" width="3.7109375" style="16" customWidth="1"/>
    <col min="13841" max="13844" width="5.28515625" style="16" customWidth="1"/>
    <col min="13845" max="13847" width="5.42578125" style="16" bestFit="1" customWidth="1"/>
    <col min="13848" max="13848" width="6.42578125" style="16" bestFit="1" customWidth="1"/>
    <col min="13849" max="13849" width="5.42578125" style="16" customWidth="1"/>
    <col min="13850" max="13850" width="3.28515625" style="16" customWidth="1"/>
    <col min="13851" max="13851" width="5.140625" style="16" customWidth="1"/>
    <col min="13852" max="13852" width="5.7109375" style="16" customWidth="1"/>
    <col min="13853" max="13854" width="5.28515625" style="16" customWidth="1"/>
    <col min="13855" max="13855" width="5.5703125" style="16" customWidth="1"/>
    <col min="13856" max="13856" width="5.140625" style="16" customWidth="1"/>
    <col min="13857" max="13857" width="3.85546875" style="16" customWidth="1"/>
    <col min="13858" max="13858" width="6.140625" style="16" customWidth="1"/>
    <col min="13859" max="13859" width="5.42578125" style="16" bestFit="1" customWidth="1"/>
    <col min="13860" max="13860" width="4.28515625" style="16" customWidth="1"/>
    <col min="13861" max="13861" width="3.85546875" style="16" customWidth="1"/>
    <col min="13862" max="14080" width="11.42578125" style="16"/>
    <col min="14081" max="14081" width="4.28515625" style="16" bestFit="1" customWidth="1"/>
    <col min="14082" max="14082" width="11.42578125" style="16" customWidth="1"/>
    <col min="14083" max="14083" width="5" style="16" customWidth="1"/>
    <col min="14084" max="14084" width="5.140625" style="16" customWidth="1"/>
    <col min="14085" max="14085" width="5.7109375" style="16" bestFit="1" customWidth="1"/>
    <col min="14086" max="14086" width="5.7109375" style="16" customWidth="1"/>
    <col min="14087" max="14087" width="5.5703125" style="16" bestFit="1" customWidth="1"/>
    <col min="14088" max="14088" width="5.7109375" style="16" customWidth="1"/>
    <col min="14089" max="14089" width="5.42578125" style="16" customWidth="1"/>
    <col min="14090" max="14090" width="5.28515625" style="16" customWidth="1"/>
    <col min="14091" max="14091" width="5.5703125" style="16" bestFit="1" customWidth="1"/>
    <col min="14092" max="14092" width="5.28515625" style="16" customWidth="1"/>
    <col min="14093" max="14095" width="5.42578125" style="16" bestFit="1" customWidth="1"/>
    <col min="14096" max="14096" width="3.7109375" style="16" customWidth="1"/>
    <col min="14097" max="14100" width="5.28515625" style="16" customWidth="1"/>
    <col min="14101" max="14103" width="5.42578125" style="16" bestFit="1" customWidth="1"/>
    <col min="14104" max="14104" width="6.42578125" style="16" bestFit="1" customWidth="1"/>
    <col min="14105" max="14105" width="5.42578125" style="16" customWidth="1"/>
    <col min="14106" max="14106" width="3.28515625" style="16" customWidth="1"/>
    <col min="14107" max="14107" width="5.140625" style="16" customWidth="1"/>
    <col min="14108" max="14108" width="5.7109375" style="16" customWidth="1"/>
    <col min="14109" max="14110" width="5.28515625" style="16" customWidth="1"/>
    <col min="14111" max="14111" width="5.5703125" style="16" customWidth="1"/>
    <col min="14112" max="14112" width="5.140625" style="16" customWidth="1"/>
    <col min="14113" max="14113" width="3.85546875" style="16" customWidth="1"/>
    <col min="14114" max="14114" width="6.140625" style="16" customWidth="1"/>
    <col min="14115" max="14115" width="5.42578125" style="16" bestFit="1" customWidth="1"/>
    <col min="14116" max="14116" width="4.28515625" style="16" customWidth="1"/>
    <col min="14117" max="14117" width="3.85546875" style="16" customWidth="1"/>
    <col min="14118" max="14336" width="11.42578125" style="16"/>
    <col min="14337" max="14337" width="4.28515625" style="16" bestFit="1" customWidth="1"/>
    <col min="14338" max="14338" width="11.42578125" style="16" customWidth="1"/>
    <col min="14339" max="14339" width="5" style="16" customWidth="1"/>
    <col min="14340" max="14340" width="5.140625" style="16" customWidth="1"/>
    <col min="14341" max="14341" width="5.7109375" style="16" bestFit="1" customWidth="1"/>
    <col min="14342" max="14342" width="5.7109375" style="16" customWidth="1"/>
    <col min="14343" max="14343" width="5.5703125" style="16" bestFit="1" customWidth="1"/>
    <col min="14344" max="14344" width="5.7109375" style="16" customWidth="1"/>
    <col min="14345" max="14345" width="5.42578125" style="16" customWidth="1"/>
    <col min="14346" max="14346" width="5.28515625" style="16" customWidth="1"/>
    <col min="14347" max="14347" width="5.5703125" style="16" bestFit="1" customWidth="1"/>
    <col min="14348" max="14348" width="5.28515625" style="16" customWidth="1"/>
    <col min="14349" max="14351" width="5.42578125" style="16" bestFit="1" customWidth="1"/>
    <col min="14352" max="14352" width="3.7109375" style="16" customWidth="1"/>
    <col min="14353" max="14356" width="5.28515625" style="16" customWidth="1"/>
    <col min="14357" max="14359" width="5.42578125" style="16" bestFit="1" customWidth="1"/>
    <col min="14360" max="14360" width="6.42578125" style="16" bestFit="1" customWidth="1"/>
    <col min="14361" max="14361" width="5.42578125" style="16" customWidth="1"/>
    <col min="14362" max="14362" width="3.28515625" style="16" customWidth="1"/>
    <col min="14363" max="14363" width="5.140625" style="16" customWidth="1"/>
    <col min="14364" max="14364" width="5.7109375" style="16" customWidth="1"/>
    <col min="14365" max="14366" width="5.28515625" style="16" customWidth="1"/>
    <col min="14367" max="14367" width="5.5703125" style="16" customWidth="1"/>
    <col min="14368" max="14368" width="5.140625" style="16" customWidth="1"/>
    <col min="14369" max="14369" width="3.85546875" style="16" customWidth="1"/>
    <col min="14370" max="14370" width="6.140625" style="16" customWidth="1"/>
    <col min="14371" max="14371" width="5.42578125" style="16" bestFit="1" customWidth="1"/>
    <col min="14372" max="14372" width="4.28515625" style="16" customWidth="1"/>
    <col min="14373" max="14373" width="3.85546875" style="16" customWidth="1"/>
    <col min="14374" max="14592" width="11.42578125" style="16"/>
    <col min="14593" max="14593" width="4.28515625" style="16" bestFit="1" customWidth="1"/>
    <col min="14594" max="14594" width="11.42578125" style="16" customWidth="1"/>
    <col min="14595" max="14595" width="5" style="16" customWidth="1"/>
    <col min="14596" max="14596" width="5.140625" style="16" customWidth="1"/>
    <col min="14597" max="14597" width="5.7109375" style="16" bestFit="1" customWidth="1"/>
    <col min="14598" max="14598" width="5.7109375" style="16" customWidth="1"/>
    <col min="14599" max="14599" width="5.5703125" style="16" bestFit="1" customWidth="1"/>
    <col min="14600" max="14600" width="5.7109375" style="16" customWidth="1"/>
    <col min="14601" max="14601" width="5.42578125" style="16" customWidth="1"/>
    <col min="14602" max="14602" width="5.28515625" style="16" customWidth="1"/>
    <col min="14603" max="14603" width="5.5703125" style="16" bestFit="1" customWidth="1"/>
    <col min="14604" max="14604" width="5.28515625" style="16" customWidth="1"/>
    <col min="14605" max="14607" width="5.42578125" style="16" bestFit="1" customWidth="1"/>
    <col min="14608" max="14608" width="3.7109375" style="16" customWidth="1"/>
    <col min="14609" max="14612" width="5.28515625" style="16" customWidth="1"/>
    <col min="14613" max="14615" width="5.42578125" style="16" bestFit="1" customWidth="1"/>
    <col min="14616" max="14616" width="6.42578125" style="16" bestFit="1" customWidth="1"/>
    <col min="14617" max="14617" width="5.42578125" style="16" customWidth="1"/>
    <col min="14618" max="14618" width="3.28515625" style="16" customWidth="1"/>
    <col min="14619" max="14619" width="5.140625" style="16" customWidth="1"/>
    <col min="14620" max="14620" width="5.7109375" style="16" customWidth="1"/>
    <col min="14621" max="14622" width="5.28515625" style="16" customWidth="1"/>
    <col min="14623" max="14623" width="5.5703125" style="16" customWidth="1"/>
    <col min="14624" max="14624" width="5.140625" style="16" customWidth="1"/>
    <col min="14625" max="14625" width="3.85546875" style="16" customWidth="1"/>
    <col min="14626" max="14626" width="6.140625" style="16" customWidth="1"/>
    <col min="14627" max="14627" width="5.42578125" style="16" bestFit="1" customWidth="1"/>
    <col min="14628" max="14628" width="4.28515625" style="16" customWidth="1"/>
    <col min="14629" max="14629" width="3.85546875" style="16" customWidth="1"/>
    <col min="14630" max="14848" width="11.42578125" style="16"/>
    <col min="14849" max="14849" width="4.28515625" style="16" bestFit="1" customWidth="1"/>
    <col min="14850" max="14850" width="11.42578125" style="16" customWidth="1"/>
    <col min="14851" max="14851" width="5" style="16" customWidth="1"/>
    <col min="14852" max="14852" width="5.140625" style="16" customWidth="1"/>
    <col min="14853" max="14853" width="5.7109375" style="16" bestFit="1" customWidth="1"/>
    <col min="14854" max="14854" width="5.7109375" style="16" customWidth="1"/>
    <col min="14855" max="14855" width="5.5703125" style="16" bestFit="1" customWidth="1"/>
    <col min="14856" max="14856" width="5.7109375" style="16" customWidth="1"/>
    <col min="14857" max="14857" width="5.42578125" style="16" customWidth="1"/>
    <col min="14858" max="14858" width="5.28515625" style="16" customWidth="1"/>
    <col min="14859" max="14859" width="5.5703125" style="16" bestFit="1" customWidth="1"/>
    <col min="14860" max="14860" width="5.28515625" style="16" customWidth="1"/>
    <col min="14861" max="14863" width="5.42578125" style="16" bestFit="1" customWidth="1"/>
    <col min="14864" max="14864" width="3.7109375" style="16" customWidth="1"/>
    <col min="14865" max="14868" width="5.28515625" style="16" customWidth="1"/>
    <col min="14869" max="14871" width="5.42578125" style="16" bestFit="1" customWidth="1"/>
    <col min="14872" max="14872" width="6.42578125" style="16" bestFit="1" customWidth="1"/>
    <col min="14873" max="14873" width="5.42578125" style="16" customWidth="1"/>
    <col min="14874" max="14874" width="3.28515625" style="16" customWidth="1"/>
    <col min="14875" max="14875" width="5.140625" style="16" customWidth="1"/>
    <col min="14876" max="14876" width="5.7109375" style="16" customWidth="1"/>
    <col min="14877" max="14878" width="5.28515625" style="16" customWidth="1"/>
    <col min="14879" max="14879" width="5.5703125" style="16" customWidth="1"/>
    <col min="14880" max="14880" width="5.140625" style="16" customWidth="1"/>
    <col min="14881" max="14881" width="3.85546875" style="16" customWidth="1"/>
    <col min="14882" max="14882" width="6.140625" style="16" customWidth="1"/>
    <col min="14883" max="14883" width="5.42578125" style="16" bestFit="1" customWidth="1"/>
    <col min="14884" max="14884" width="4.28515625" style="16" customWidth="1"/>
    <col min="14885" max="14885" width="3.85546875" style="16" customWidth="1"/>
    <col min="14886" max="15104" width="11.42578125" style="16"/>
    <col min="15105" max="15105" width="4.28515625" style="16" bestFit="1" customWidth="1"/>
    <col min="15106" max="15106" width="11.42578125" style="16" customWidth="1"/>
    <col min="15107" max="15107" width="5" style="16" customWidth="1"/>
    <col min="15108" max="15108" width="5.140625" style="16" customWidth="1"/>
    <col min="15109" max="15109" width="5.7109375" style="16" bestFit="1" customWidth="1"/>
    <col min="15110" max="15110" width="5.7109375" style="16" customWidth="1"/>
    <col min="15111" max="15111" width="5.5703125" style="16" bestFit="1" customWidth="1"/>
    <col min="15112" max="15112" width="5.7109375" style="16" customWidth="1"/>
    <col min="15113" max="15113" width="5.42578125" style="16" customWidth="1"/>
    <col min="15114" max="15114" width="5.28515625" style="16" customWidth="1"/>
    <col min="15115" max="15115" width="5.5703125" style="16" bestFit="1" customWidth="1"/>
    <col min="15116" max="15116" width="5.28515625" style="16" customWidth="1"/>
    <col min="15117" max="15119" width="5.42578125" style="16" bestFit="1" customWidth="1"/>
    <col min="15120" max="15120" width="3.7109375" style="16" customWidth="1"/>
    <col min="15121" max="15124" width="5.28515625" style="16" customWidth="1"/>
    <col min="15125" max="15127" width="5.42578125" style="16" bestFit="1" customWidth="1"/>
    <col min="15128" max="15128" width="6.42578125" style="16" bestFit="1" customWidth="1"/>
    <col min="15129" max="15129" width="5.42578125" style="16" customWidth="1"/>
    <col min="15130" max="15130" width="3.28515625" style="16" customWidth="1"/>
    <col min="15131" max="15131" width="5.140625" style="16" customWidth="1"/>
    <col min="15132" max="15132" width="5.7109375" style="16" customWidth="1"/>
    <col min="15133" max="15134" width="5.28515625" style="16" customWidth="1"/>
    <col min="15135" max="15135" width="5.5703125" style="16" customWidth="1"/>
    <col min="15136" max="15136" width="5.140625" style="16" customWidth="1"/>
    <col min="15137" max="15137" width="3.85546875" style="16" customWidth="1"/>
    <col min="15138" max="15138" width="6.140625" style="16" customWidth="1"/>
    <col min="15139" max="15139" width="5.42578125" style="16" bestFit="1" customWidth="1"/>
    <col min="15140" max="15140" width="4.28515625" style="16" customWidth="1"/>
    <col min="15141" max="15141" width="3.85546875" style="16" customWidth="1"/>
    <col min="15142" max="15360" width="11.42578125" style="16"/>
    <col min="15361" max="15361" width="4.28515625" style="16" bestFit="1" customWidth="1"/>
    <col min="15362" max="15362" width="11.42578125" style="16" customWidth="1"/>
    <col min="15363" max="15363" width="5" style="16" customWidth="1"/>
    <col min="15364" max="15364" width="5.140625" style="16" customWidth="1"/>
    <col min="15365" max="15365" width="5.7109375" style="16" bestFit="1" customWidth="1"/>
    <col min="15366" max="15366" width="5.7109375" style="16" customWidth="1"/>
    <col min="15367" max="15367" width="5.5703125" style="16" bestFit="1" customWidth="1"/>
    <col min="15368" max="15368" width="5.7109375" style="16" customWidth="1"/>
    <col min="15369" max="15369" width="5.42578125" style="16" customWidth="1"/>
    <col min="15370" max="15370" width="5.28515625" style="16" customWidth="1"/>
    <col min="15371" max="15371" width="5.5703125" style="16" bestFit="1" customWidth="1"/>
    <col min="15372" max="15372" width="5.28515625" style="16" customWidth="1"/>
    <col min="15373" max="15375" width="5.42578125" style="16" bestFit="1" customWidth="1"/>
    <col min="15376" max="15376" width="3.7109375" style="16" customWidth="1"/>
    <col min="15377" max="15380" width="5.28515625" style="16" customWidth="1"/>
    <col min="15381" max="15383" width="5.42578125" style="16" bestFit="1" customWidth="1"/>
    <col min="15384" max="15384" width="6.42578125" style="16" bestFit="1" customWidth="1"/>
    <col min="15385" max="15385" width="5.42578125" style="16" customWidth="1"/>
    <col min="15386" max="15386" width="3.28515625" style="16" customWidth="1"/>
    <col min="15387" max="15387" width="5.140625" style="16" customWidth="1"/>
    <col min="15388" max="15388" width="5.7109375" style="16" customWidth="1"/>
    <col min="15389" max="15390" width="5.28515625" style="16" customWidth="1"/>
    <col min="15391" max="15391" width="5.5703125" style="16" customWidth="1"/>
    <col min="15392" max="15392" width="5.140625" style="16" customWidth="1"/>
    <col min="15393" max="15393" width="3.85546875" style="16" customWidth="1"/>
    <col min="15394" max="15394" width="6.140625" style="16" customWidth="1"/>
    <col min="15395" max="15395" width="5.42578125" style="16" bestFit="1" customWidth="1"/>
    <col min="15396" max="15396" width="4.28515625" style="16" customWidth="1"/>
    <col min="15397" max="15397" width="3.85546875" style="16" customWidth="1"/>
    <col min="15398" max="15616" width="11.42578125" style="16"/>
    <col min="15617" max="15617" width="4.28515625" style="16" bestFit="1" customWidth="1"/>
    <col min="15618" max="15618" width="11.42578125" style="16" customWidth="1"/>
    <col min="15619" max="15619" width="5" style="16" customWidth="1"/>
    <col min="15620" max="15620" width="5.140625" style="16" customWidth="1"/>
    <col min="15621" max="15621" width="5.7109375" style="16" bestFit="1" customWidth="1"/>
    <col min="15622" max="15622" width="5.7109375" style="16" customWidth="1"/>
    <col min="15623" max="15623" width="5.5703125" style="16" bestFit="1" customWidth="1"/>
    <col min="15624" max="15624" width="5.7109375" style="16" customWidth="1"/>
    <col min="15625" max="15625" width="5.42578125" style="16" customWidth="1"/>
    <col min="15626" max="15626" width="5.28515625" style="16" customWidth="1"/>
    <col min="15627" max="15627" width="5.5703125" style="16" bestFit="1" customWidth="1"/>
    <col min="15628" max="15628" width="5.28515625" style="16" customWidth="1"/>
    <col min="15629" max="15631" width="5.42578125" style="16" bestFit="1" customWidth="1"/>
    <col min="15632" max="15632" width="3.7109375" style="16" customWidth="1"/>
    <col min="15633" max="15636" width="5.28515625" style="16" customWidth="1"/>
    <col min="15637" max="15639" width="5.42578125" style="16" bestFit="1" customWidth="1"/>
    <col min="15640" max="15640" width="6.42578125" style="16" bestFit="1" customWidth="1"/>
    <col min="15641" max="15641" width="5.42578125" style="16" customWidth="1"/>
    <col min="15642" max="15642" width="3.28515625" style="16" customWidth="1"/>
    <col min="15643" max="15643" width="5.140625" style="16" customWidth="1"/>
    <col min="15644" max="15644" width="5.7109375" style="16" customWidth="1"/>
    <col min="15645" max="15646" width="5.28515625" style="16" customWidth="1"/>
    <col min="15647" max="15647" width="5.5703125" style="16" customWidth="1"/>
    <col min="15648" max="15648" width="5.140625" style="16" customWidth="1"/>
    <col min="15649" max="15649" width="3.85546875" style="16" customWidth="1"/>
    <col min="15650" max="15650" width="6.140625" style="16" customWidth="1"/>
    <col min="15651" max="15651" width="5.42578125" style="16" bestFit="1" customWidth="1"/>
    <col min="15652" max="15652" width="4.28515625" style="16" customWidth="1"/>
    <col min="15653" max="15653" width="3.85546875" style="16" customWidth="1"/>
    <col min="15654" max="15872" width="11.42578125" style="16"/>
    <col min="15873" max="15873" width="4.28515625" style="16" bestFit="1" customWidth="1"/>
    <col min="15874" max="15874" width="11.42578125" style="16" customWidth="1"/>
    <col min="15875" max="15875" width="5" style="16" customWidth="1"/>
    <col min="15876" max="15876" width="5.140625" style="16" customWidth="1"/>
    <col min="15877" max="15877" width="5.7109375" style="16" bestFit="1" customWidth="1"/>
    <col min="15878" max="15878" width="5.7109375" style="16" customWidth="1"/>
    <col min="15879" max="15879" width="5.5703125" style="16" bestFit="1" customWidth="1"/>
    <col min="15880" max="15880" width="5.7109375" style="16" customWidth="1"/>
    <col min="15881" max="15881" width="5.42578125" style="16" customWidth="1"/>
    <col min="15882" max="15882" width="5.28515625" style="16" customWidth="1"/>
    <col min="15883" max="15883" width="5.5703125" style="16" bestFit="1" customWidth="1"/>
    <col min="15884" max="15884" width="5.28515625" style="16" customWidth="1"/>
    <col min="15885" max="15887" width="5.42578125" style="16" bestFit="1" customWidth="1"/>
    <col min="15888" max="15888" width="3.7109375" style="16" customWidth="1"/>
    <col min="15889" max="15892" width="5.28515625" style="16" customWidth="1"/>
    <col min="15893" max="15895" width="5.42578125" style="16" bestFit="1" customWidth="1"/>
    <col min="15896" max="15896" width="6.42578125" style="16" bestFit="1" customWidth="1"/>
    <col min="15897" max="15897" width="5.42578125" style="16" customWidth="1"/>
    <col min="15898" max="15898" width="3.28515625" style="16" customWidth="1"/>
    <col min="15899" max="15899" width="5.140625" style="16" customWidth="1"/>
    <col min="15900" max="15900" width="5.7109375" style="16" customWidth="1"/>
    <col min="15901" max="15902" width="5.28515625" style="16" customWidth="1"/>
    <col min="15903" max="15903" width="5.5703125" style="16" customWidth="1"/>
    <col min="15904" max="15904" width="5.140625" style="16" customWidth="1"/>
    <col min="15905" max="15905" width="3.85546875" style="16" customWidth="1"/>
    <col min="15906" max="15906" width="6.140625" style="16" customWidth="1"/>
    <col min="15907" max="15907" width="5.42578125" style="16" bestFit="1" customWidth="1"/>
    <col min="15908" max="15908" width="4.28515625" style="16" customWidth="1"/>
    <col min="15909" max="15909" width="3.85546875" style="16" customWidth="1"/>
    <col min="15910" max="16128" width="11.42578125" style="16"/>
    <col min="16129" max="16129" width="4.28515625" style="16" bestFit="1" customWidth="1"/>
    <col min="16130" max="16130" width="11.42578125" style="16" customWidth="1"/>
    <col min="16131" max="16131" width="5" style="16" customWidth="1"/>
    <col min="16132" max="16132" width="5.140625" style="16" customWidth="1"/>
    <col min="16133" max="16133" width="5.7109375" style="16" bestFit="1" customWidth="1"/>
    <col min="16134" max="16134" width="5.7109375" style="16" customWidth="1"/>
    <col min="16135" max="16135" width="5.5703125" style="16" bestFit="1" customWidth="1"/>
    <col min="16136" max="16136" width="5.7109375" style="16" customWidth="1"/>
    <col min="16137" max="16137" width="5.42578125" style="16" customWidth="1"/>
    <col min="16138" max="16138" width="5.28515625" style="16" customWidth="1"/>
    <col min="16139" max="16139" width="5.5703125" style="16" bestFit="1" customWidth="1"/>
    <col min="16140" max="16140" width="5.28515625" style="16" customWidth="1"/>
    <col min="16141" max="16143" width="5.42578125" style="16" bestFit="1" customWidth="1"/>
    <col min="16144" max="16144" width="3.7109375" style="16" customWidth="1"/>
    <col min="16145" max="16148" width="5.28515625" style="16" customWidth="1"/>
    <col min="16149" max="16151" width="5.42578125" style="16" bestFit="1" customWidth="1"/>
    <col min="16152" max="16152" width="6.42578125" style="16" bestFit="1" customWidth="1"/>
    <col min="16153" max="16153" width="5.42578125" style="16" customWidth="1"/>
    <col min="16154" max="16154" width="3.28515625" style="16" customWidth="1"/>
    <col min="16155" max="16155" width="5.140625" style="16" customWidth="1"/>
    <col min="16156" max="16156" width="5.7109375" style="16" customWidth="1"/>
    <col min="16157" max="16158" width="5.28515625" style="16" customWidth="1"/>
    <col min="16159" max="16159" width="5.5703125" style="16" customWidth="1"/>
    <col min="16160" max="16160" width="5.140625" style="16" customWidth="1"/>
    <col min="16161" max="16161" width="3.85546875" style="16" customWidth="1"/>
    <col min="16162" max="16162" width="6.140625" style="16" customWidth="1"/>
    <col min="16163" max="16163" width="5.42578125" style="16" bestFit="1" customWidth="1"/>
    <col min="16164" max="16164" width="4.28515625" style="16" customWidth="1"/>
    <col min="16165" max="16165" width="3.85546875" style="16" customWidth="1"/>
    <col min="16166" max="16384" width="11.42578125" style="16"/>
  </cols>
  <sheetData>
    <row r="1" spans="1:40" s="17" customFormat="1" ht="12">
      <c r="A1" s="342" t="s">
        <v>6</v>
      </c>
      <c r="B1" s="343"/>
      <c r="C1" s="358" t="str">
        <f>IF(المدخلات!I2&lt;&gt;"",المدخلات!I2,"")</f>
        <v/>
      </c>
      <c r="D1" s="359"/>
      <c r="E1" s="359"/>
      <c r="F1" s="360"/>
      <c r="G1" s="76"/>
      <c r="H1" s="342" t="s">
        <v>7</v>
      </c>
      <c r="I1" s="343"/>
      <c r="J1" s="358" t="str">
        <f>IF(المدخلات!I3&lt;&gt;"",المدخلات!I3,"")</f>
        <v/>
      </c>
      <c r="K1" s="359"/>
      <c r="L1" s="359"/>
      <c r="M1" s="360"/>
      <c r="N1" s="76"/>
      <c r="O1" s="342" t="s">
        <v>8</v>
      </c>
      <c r="P1" s="343"/>
      <c r="Q1" s="361" t="str">
        <f>IF(المدخلات!I4&lt;&gt;"",المدخلات!I4,"")</f>
        <v/>
      </c>
      <c r="R1" s="361"/>
      <c r="S1" s="361"/>
      <c r="T1" s="76"/>
      <c r="U1" s="342" t="s">
        <v>9</v>
      </c>
      <c r="V1" s="343"/>
      <c r="W1" s="358" t="str">
        <f>IF(المدخلات!I5&lt;&gt;"",المدخلات!I5,"")</f>
        <v>2019-2018</v>
      </c>
      <c r="X1" s="359"/>
      <c r="Y1" s="359"/>
      <c r="Z1" s="76"/>
      <c r="AA1" s="76"/>
      <c r="AB1" s="76"/>
    </row>
    <row r="2" spans="1:40" s="80" customFormat="1" ht="8.25" customHeight="1">
      <c r="A2" s="77"/>
      <c r="B2" s="54"/>
      <c r="C2" s="54"/>
      <c r="D2" s="78"/>
      <c r="E2" s="78"/>
      <c r="F2" s="78"/>
      <c r="G2" s="78"/>
      <c r="H2" s="54"/>
      <c r="I2" s="78"/>
      <c r="J2" s="78"/>
      <c r="K2" s="78"/>
      <c r="L2" s="78"/>
      <c r="M2" s="78"/>
      <c r="N2" s="78"/>
      <c r="O2" s="54"/>
      <c r="P2" s="77"/>
      <c r="Q2" s="54"/>
      <c r="R2" s="54"/>
      <c r="S2" s="78"/>
      <c r="T2" s="78"/>
      <c r="U2" s="78"/>
      <c r="V2" s="54"/>
      <c r="W2" s="77"/>
      <c r="X2" s="54"/>
      <c r="Y2" s="78"/>
      <c r="Z2" s="78"/>
      <c r="AA2" s="79"/>
      <c r="AB2" s="78"/>
      <c r="AC2" s="78"/>
      <c r="AD2" s="78"/>
    </row>
    <row r="3" spans="1:40" s="17" customFormat="1" ht="12">
      <c r="B3" s="75"/>
      <c r="C3" s="75"/>
      <c r="D3" s="362" t="s">
        <v>16</v>
      </c>
      <c r="E3" s="362"/>
      <c r="F3" s="362"/>
      <c r="G3" s="362"/>
      <c r="H3" s="362"/>
      <c r="I3" s="362"/>
      <c r="J3" s="362"/>
      <c r="K3" s="363" t="s">
        <v>72</v>
      </c>
      <c r="L3" s="363"/>
      <c r="M3" s="363"/>
      <c r="N3" s="363"/>
      <c r="O3" s="363"/>
      <c r="P3" s="363"/>
      <c r="Q3" s="357" t="s">
        <v>18</v>
      </c>
      <c r="R3" s="357"/>
      <c r="S3" s="357"/>
      <c r="T3" s="357"/>
      <c r="U3" s="357"/>
      <c r="V3" s="357"/>
      <c r="W3" s="357"/>
      <c r="X3" s="357"/>
      <c r="Y3" s="357"/>
      <c r="Z3" s="357"/>
      <c r="AA3" s="364" t="s">
        <v>19</v>
      </c>
      <c r="AB3" s="364"/>
      <c r="AC3" s="364"/>
      <c r="AD3" s="364"/>
      <c r="AE3" s="364"/>
      <c r="AF3" s="364"/>
      <c r="AG3" s="364"/>
      <c r="AH3" s="357" t="s">
        <v>20</v>
      </c>
      <c r="AI3" s="357"/>
      <c r="AJ3" s="357"/>
      <c r="AK3" s="357"/>
    </row>
    <row r="4" spans="1:40" s="118" customFormat="1" ht="37.5" customHeight="1">
      <c r="A4" s="103" t="s">
        <v>0</v>
      </c>
      <c r="B4" s="104" t="s">
        <v>111</v>
      </c>
      <c r="C4" s="103" t="s">
        <v>21</v>
      </c>
      <c r="D4" s="105" t="s">
        <v>22</v>
      </c>
      <c r="E4" s="106" t="s">
        <v>23</v>
      </c>
      <c r="F4" s="106" t="s">
        <v>24</v>
      </c>
      <c r="G4" s="106" t="s">
        <v>25</v>
      </c>
      <c r="H4" s="107" t="s">
        <v>26</v>
      </c>
      <c r="I4" s="107" t="s">
        <v>27</v>
      </c>
      <c r="J4" s="108" t="s">
        <v>28</v>
      </c>
      <c r="K4" s="109" t="s">
        <v>29</v>
      </c>
      <c r="L4" s="110" t="s">
        <v>30</v>
      </c>
      <c r="M4" s="110" t="s">
        <v>31</v>
      </c>
      <c r="N4" s="107" t="s">
        <v>26</v>
      </c>
      <c r="O4" s="107" t="s">
        <v>27</v>
      </c>
      <c r="P4" s="108" t="s">
        <v>28</v>
      </c>
      <c r="Q4" s="111" t="s">
        <v>32</v>
      </c>
      <c r="R4" s="112" t="s">
        <v>33</v>
      </c>
      <c r="S4" s="112" t="s">
        <v>34</v>
      </c>
      <c r="T4" s="112" t="s">
        <v>35</v>
      </c>
      <c r="U4" s="113" t="s">
        <v>36</v>
      </c>
      <c r="V4" s="113" t="s">
        <v>37</v>
      </c>
      <c r="W4" s="113" t="s">
        <v>38</v>
      </c>
      <c r="X4" s="107" t="s">
        <v>26</v>
      </c>
      <c r="Y4" s="107" t="s">
        <v>27</v>
      </c>
      <c r="Z4" s="114" t="s">
        <v>28</v>
      </c>
      <c r="AA4" s="116" t="s">
        <v>77</v>
      </c>
      <c r="AB4" s="116" t="s">
        <v>40</v>
      </c>
      <c r="AC4" s="117" t="s">
        <v>78</v>
      </c>
      <c r="AD4" s="117" t="s">
        <v>42</v>
      </c>
      <c r="AE4" s="107" t="s">
        <v>26</v>
      </c>
      <c r="AF4" s="107" t="s">
        <v>27</v>
      </c>
      <c r="AG4" s="107" t="s">
        <v>28</v>
      </c>
      <c r="AH4" s="107" t="s">
        <v>43</v>
      </c>
      <c r="AI4" s="107" t="s">
        <v>44</v>
      </c>
      <c r="AJ4" s="107" t="s">
        <v>45</v>
      </c>
      <c r="AK4" s="115" t="s">
        <v>46</v>
      </c>
    </row>
    <row r="5" spans="1:40" s="82" customFormat="1">
      <c r="A5" s="83">
        <f>IF(المدخلات!C2&lt;&gt;0,المدخلات!C2,"")</f>
        <v>1</v>
      </c>
      <c r="B5" s="27" t="str">
        <f>IF(المدخلات!D2&lt;&gt;"",المدخلات!D2,"")</f>
        <v/>
      </c>
      <c r="C5" s="28" t="str">
        <f>IF(المدخلات!E2&lt;&gt;"",المدخلات!E2,"")</f>
        <v/>
      </c>
      <c r="D5" s="29"/>
      <c r="E5" s="29"/>
      <c r="F5" s="29"/>
      <c r="G5" s="29"/>
      <c r="H5" s="30">
        <f>IF(A5&lt;&gt;"",SUM(D5:G5),"")</f>
        <v>0</v>
      </c>
      <c r="I5" s="31">
        <f>IF(A5&lt;&gt;"",(D5+E5+F5+G5)/4,"")</f>
        <v>0</v>
      </c>
      <c r="J5" s="32">
        <f t="shared" ref="J5:J43" si="0">IF(A5&lt;&gt;"",RANK(I5,I$5:I$49,0),"")</f>
        <v>1</v>
      </c>
      <c r="K5" s="29"/>
      <c r="L5" s="29"/>
      <c r="M5" s="29"/>
      <c r="N5" s="30">
        <f>IF(A5&lt;&gt;"",SUM(K5:M5),"")</f>
        <v>0</v>
      </c>
      <c r="O5" s="31">
        <f>IF(A5&lt;&gt;"",(K5+L5+M5)/3,"")</f>
        <v>0</v>
      </c>
      <c r="P5" s="32">
        <f t="shared" ref="P5:P43" si="1">IF(A5&lt;&gt;"",RANK(O5,O$5:O$49,0),"")</f>
        <v>1</v>
      </c>
      <c r="Q5" s="29"/>
      <c r="R5" s="29"/>
      <c r="S5" s="29"/>
      <c r="T5" s="29"/>
      <c r="U5" s="29"/>
      <c r="V5" s="29"/>
      <c r="W5" s="29"/>
      <c r="X5" s="30">
        <f>IF(A5&lt;&gt;"",IF(W5&lt;&gt;7.77,SUM(Q5:W5),SUM(Q5:V5)),"")</f>
        <v>0</v>
      </c>
      <c r="Y5" s="31">
        <f>IF(A5&lt;&gt;"",IF(W5=7.77,X5/6,X5/7),"")</f>
        <v>0</v>
      </c>
      <c r="Z5" s="33">
        <f t="shared" ref="Z5:Z43" si="2">IF(A5&lt;&gt;"",RANK(Y5,Y$5:Y$49,0),"")</f>
        <v>1</v>
      </c>
      <c r="AA5" s="34"/>
      <c r="AB5" s="34"/>
      <c r="AC5" s="34"/>
      <c r="AD5" s="34"/>
      <c r="AE5" s="35">
        <f>IF(A5&lt;&gt;"",SUM(AA5:AD5),"")</f>
        <v>0</v>
      </c>
      <c r="AF5" s="35">
        <f>IF(A5&lt;&gt;"",AE5/4,"")</f>
        <v>0</v>
      </c>
      <c r="AG5" s="36">
        <f t="shared" ref="AG5:AG43" si="3">IF(A5&lt;&gt;"",RANK(AF5,AF$5:AF$49,0),"")</f>
        <v>1</v>
      </c>
      <c r="AH5" s="35">
        <f>IF(A5&lt;&gt;"",I5*2+O5*2+Y5+AF5*1.5,"")</f>
        <v>0</v>
      </c>
      <c r="AI5" s="35">
        <f>IF(A5&lt;&gt;"",(I5*2+O5*2+Y5+AF5*2)/7,"")</f>
        <v>0</v>
      </c>
      <c r="AJ5" s="37">
        <f t="shared" ref="AJ5:AJ43" si="4">IF(A5&lt;&gt;"",RANK(AI5,AI$5:AI$49,0),"")</f>
        <v>1</v>
      </c>
      <c r="AK5" s="38" t="str">
        <f t="shared" ref="AK5:AK43" si="5">IF(A5&lt;&gt;"",IF(AI5&gt;=16,"شكر",IF(AI5&gt;=15,"شرف",IF(AI5&gt;=14,"تشجيع",IF(AI5&gt;=13,"رضا","")))),"")</f>
        <v/>
      </c>
    </row>
    <row r="6" spans="1:40" s="82" customFormat="1">
      <c r="A6" s="83">
        <f>IF(المدخلات!C3&lt;&gt;0,المدخلات!C3,"")</f>
        <v>2</v>
      </c>
      <c r="B6" s="27" t="str">
        <f>IF(المدخلات!D3&lt;&gt;"",المدخلات!D3,"")</f>
        <v/>
      </c>
      <c r="C6" s="28" t="str">
        <f>IF(المدخلات!E3&lt;&gt;"",المدخلات!E3,"")</f>
        <v/>
      </c>
      <c r="D6" s="29"/>
      <c r="E6" s="29"/>
      <c r="F6" s="29"/>
      <c r="G6" s="29"/>
      <c r="H6" s="30">
        <f t="shared" ref="H6:H39" si="6">IF(A6&lt;&gt;"",SUM(D6:G6),"")</f>
        <v>0</v>
      </c>
      <c r="I6" s="31">
        <f t="shared" ref="I6:I39" si="7">IF(A6&lt;&gt;"",(D6+E6+F6+G6)/4,"")</f>
        <v>0</v>
      </c>
      <c r="J6" s="32">
        <f t="shared" si="0"/>
        <v>1</v>
      </c>
      <c r="K6" s="29"/>
      <c r="L6" s="29"/>
      <c r="M6" s="29"/>
      <c r="N6" s="30">
        <f t="shared" ref="N6:N39" si="8">IF(A6&lt;&gt;"",SUM(K6:M6),"")</f>
        <v>0</v>
      </c>
      <c r="O6" s="31">
        <f t="shared" ref="O6:O39" si="9">IF(A6&lt;&gt;"",(K6+L6+M6)/3,"")</f>
        <v>0</v>
      </c>
      <c r="P6" s="32">
        <f t="shared" si="1"/>
        <v>1</v>
      </c>
      <c r="Q6" s="29"/>
      <c r="R6" s="29"/>
      <c r="S6" s="29"/>
      <c r="T6" s="29"/>
      <c r="U6" s="29"/>
      <c r="V6" s="29"/>
      <c r="W6" s="29"/>
      <c r="X6" s="30">
        <f t="shared" ref="X6:X39" si="10">IF(A6&lt;&gt;"",IF(W6&lt;&gt;7.77,SUM(Q6:W6),SUM(Q6:V6)),"")</f>
        <v>0</v>
      </c>
      <c r="Y6" s="31">
        <f t="shared" ref="Y6:Y39" si="11">IF(A6&lt;&gt;"",IF(W6=7.77,X6/6,X6/7),"")</f>
        <v>0</v>
      </c>
      <c r="Z6" s="33">
        <f t="shared" si="2"/>
        <v>1</v>
      </c>
      <c r="AA6" s="34"/>
      <c r="AB6" s="34"/>
      <c r="AC6" s="34"/>
      <c r="AD6" s="34"/>
      <c r="AE6" s="35">
        <f t="shared" ref="AE6:AE39" si="12">IF(A6&lt;&gt;"",SUM(AA6:AD6),"")</f>
        <v>0</v>
      </c>
      <c r="AF6" s="35">
        <f t="shared" ref="AF6:AF39" si="13">IF(A6&lt;&gt;"",AE6/4,"")</f>
        <v>0</v>
      </c>
      <c r="AG6" s="36">
        <f t="shared" si="3"/>
        <v>1</v>
      </c>
      <c r="AH6" s="35">
        <f t="shared" ref="AH6:AH39" si="14">IF(A6&lt;&gt;"",I6*2+O6*2+Y6+AF6*1.5,"")</f>
        <v>0</v>
      </c>
      <c r="AI6" s="35">
        <f t="shared" ref="AI6:AI49" si="15">IF(A6&lt;&gt;"",(I6*2+O6*2+Y6+AF6*2)/7,"")</f>
        <v>0</v>
      </c>
      <c r="AJ6" s="37">
        <f t="shared" si="4"/>
        <v>1</v>
      </c>
      <c r="AK6" s="38" t="str">
        <f t="shared" si="5"/>
        <v/>
      </c>
    </row>
    <row r="7" spans="1:40" s="82" customFormat="1">
      <c r="A7" s="83">
        <f>IF(المدخلات!C4&lt;&gt;0,المدخلات!C4,"")</f>
        <v>3</v>
      </c>
      <c r="B7" s="27" t="str">
        <f>IF(المدخلات!D4&lt;&gt;"",المدخلات!D4,"")</f>
        <v/>
      </c>
      <c r="C7" s="28" t="str">
        <f>IF(المدخلات!E4&lt;&gt;"",المدخلات!E4,"")</f>
        <v/>
      </c>
      <c r="D7" s="29"/>
      <c r="E7" s="29"/>
      <c r="F7" s="29"/>
      <c r="G7" s="29"/>
      <c r="H7" s="30">
        <f t="shared" si="6"/>
        <v>0</v>
      </c>
      <c r="I7" s="31">
        <f t="shared" si="7"/>
        <v>0</v>
      </c>
      <c r="J7" s="32">
        <f t="shared" si="0"/>
        <v>1</v>
      </c>
      <c r="K7" s="29"/>
      <c r="L7" s="29"/>
      <c r="M7" s="29"/>
      <c r="N7" s="30">
        <f t="shared" si="8"/>
        <v>0</v>
      </c>
      <c r="O7" s="31">
        <f t="shared" si="9"/>
        <v>0</v>
      </c>
      <c r="P7" s="32">
        <f t="shared" si="1"/>
        <v>1</v>
      </c>
      <c r="Q7" s="29"/>
      <c r="R7" s="29"/>
      <c r="S7" s="29"/>
      <c r="T7" s="29"/>
      <c r="U7" s="29"/>
      <c r="V7" s="29"/>
      <c r="W7" s="29"/>
      <c r="X7" s="30">
        <f t="shared" si="10"/>
        <v>0</v>
      </c>
      <c r="Y7" s="31">
        <f t="shared" si="11"/>
        <v>0</v>
      </c>
      <c r="Z7" s="33">
        <f t="shared" si="2"/>
        <v>1</v>
      </c>
      <c r="AA7" s="34"/>
      <c r="AB7" s="34"/>
      <c r="AC7" s="34"/>
      <c r="AD7" s="34"/>
      <c r="AE7" s="35">
        <f t="shared" si="12"/>
        <v>0</v>
      </c>
      <c r="AF7" s="35">
        <f t="shared" si="13"/>
        <v>0</v>
      </c>
      <c r="AG7" s="36">
        <f t="shared" si="3"/>
        <v>1</v>
      </c>
      <c r="AH7" s="35">
        <f t="shared" si="14"/>
        <v>0</v>
      </c>
      <c r="AI7" s="35">
        <f t="shared" si="15"/>
        <v>0</v>
      </c>
      <c r="AJ7" s="37">
        <f t="shared" si="4"/>
        <v>1</v>
      </c>
      <c r="AK7" s="38" t="str">
        <f t="shared" si="5"/>
        <v/>
      </c>
    </row>
    <row r="8" spans="1:40" s="82" customFormat="1">
      <c r="A8" s="83">
        <f>IF(المدخلات!C5&lt;&gt;0,المدخلات!C5,"")</f>
        <v>4</v>
      </c>
      <c r="B8" s="27" t="str">
        <f>IF(المدخلات!D5&lt;&gt;"",المدخلات!D5,"")</f>
        <v/>
      </c>
      <c r="C8" s="28" t="str">
        <f>IF(المدخلات!E5&lt;&gt;"",المدخلات!E5,"")</f>
        <v/>
      </c>
      <c r="D8" s="29"/>
      <c r="E8" s="29"/>
      <c r="F8" s="29"/>
      <c r="G8" s="29"/>
      <c r="H8" s="30">
        <f t="shared" si="6"/>
        <v>0</v>
      </c>
      <c r="I8" s="31">
        <f t="shared" si="7"/>
        <v>0</v>
      </c>
      <c r="J8" s="32">
        <f t="shared" si="0"/>
        <v>1</v>
      </c>
      <c r="K8" s="29"/>
      <c r="L8" s="29"/>
      <c r="M8" s="29"/>
      <c r="N8" s="30">
        <f t="shared" si="8"/>
        <v>0</v>
      </c>
      <c r="O8" s="31">
        <f t="shared" si="9"/>
        <v>0</v>
      </c>
      <c r="P8" s="32">
        <f t="shared" si="1"/>
        <v>1</v>
      </c>
      <c r="Q8" s="29"/>
      <c r="R8" s="29"/>
      <c r="S8" s="29"/>
      <c r="T8" s="29"/>
      <c r="U8" s="29"/>
      <c r="V8" s="29"/>
      <c r="W8" s="29"/>
      <c r="X8" s="30">
        <f t="shared" si="10"/>
        <v>0</v>
      </c>
      <c r="Y8" s="31">
        <f t="shared" si="11"/>
        <v>0</v>
      </c>
      <c r="Z8" s="33">
        <f t="shared" si="2"/>
        <v>1</v>
      </c>
      <c r="AA8" s="34"/>
      <c r="AB8" s="34"/>
      <c r="AC8" s="34"/>
      <c r="AD8" s="34"/>
      <c r="AE8" s="35">
        <f t="shared" si="12"/>
        <v>0</v>
      </c>
      <c r="AF8" s="35">
        <f t="shared" si="13"/>
        <v>0</v>
      </c>
      <c r="AG8" s="36">
        <f t="shared" si="3"/>
        <v>1</v>
      </c>
      <c r="AH8" s="35">
        <f t="shared" si="14"/>
        <v>0</v>
      </c>
      <c r="AI8" s="35">
        <f t="shared" si="15"/>
        <v>0</v>
      </c>
      <c r="AJ8" s="37">
        <f t="shared" si="4"/>
        <v>1</v>
      </c>
      <c r="AK8" s="38" t="str">
        <f t="shared" si="5"/>
        <v/>
      </c>
    </row>
    <row r="9" spans="1:40" s="82" customFormat="1">
      <c r="A9" s="83">
        <f>IF(المدخلات!C6&lt;&gt;0,المدخلات!C6,"")</f>
        <v>5</v>
      </c>
      <c r="B9" s="27" t="str">
        <f>IF(المدخلات!D6&lt;&gt;"",المدخلات!D6,"")</f>
        <v/>
      </c>
      <c r="C9" s="28" t="str">
        <f>IF(المدخلات!E6&lt;&gt;"",المدخلات!E6,"")</f>
        <v/>
      </c>
      <c r="D9" s="29"/>
      <c r="E9" s="29"/>
      <c r="F9" s="29"/>
      <c r="G9" s="29"/>
      <c r="H9" s="30">
        <f t="shared" si="6"/>
        <v>0</v>
      </c>
      <c r="I9" s="31">
        <f t="shared" si="7"/>
        <v>0</v>
      </c>
      <c r="J9" s="32">
        <f t="shared" si="0"/>
        <v>1</v>
      </c>
      <c r="K9" s="29"/>
      <c r="L9" s="29"/>
      <c r="M9" s="29"/>
      <c r="N9" s="30">
        <f t="shared" si="8"/>
        <v>0</v>
      </c>
      <c r="O9" s="31">
        <f t="shared" si="9"/>
        <v>0</v>
      </c>
      <c r="P9" s="32">
        <f t="shared" si="1"/>
        <v>1</v>
      </c>
      <c r="Q9" s="29"/>
      <c r="R9" s="29"/>
      <c r="S9" s="29"/>
      <c r="T9" s="29"/>
      <c r="U9" s="29"/>
      <c r="V9" s="29"/>
      <c r="W9" s="29"/>
      <c r="X9" s="30">
        <f t="shared" si="10"/>
        <v>0</v>
      </c>
      <c r="Y9" s="31">
        <f t="shared" si="11"/>
        <v>0</v>
      </c>
      <c r="Z9" s="33">
        <f t="shared" si="2"/>
        <v>1</v>
      </c>
      <c r="AA9" s="34"/>
      <c r="AB9" s="34"/>
      <c r="AC9" s="34"/>
      <c r="AD9" s="34"/>
      <c r="AE9" s="35">
        <f t="shared" si="12"/>
        <v>0</v>
      </c>
      <c r="AF9" s="35">
        <f t="shared" si="13"/>
        <v>0</v>
      </c>
      <c r="AG9" s="36">
        <f t="shared" si="3"/>
        <v>1</v>
      </c>
      <c r="AH9" s="35">
        <f t="shared" si="14"/>
        <v>0</v>
      </c>
      <c r="AI9" s="35">
        <f t="shared" si="15"/>
        <v>0</v>
      </c>
      <c r="AJ9" s="37">
        <f t="shared" si="4"/>
        <v>1</v>
      </c>
      <c r="AK9" s="38" t="str">
        <f t="shared" si="5"/>
        <v/>
      </c>
    </row>
    <row r="10" spans="1:40" s="82" customFormat="1">
      <c r="A10" s="83">
        <f>IF(المدخلات!C7&lt;&gt;0,المدخلات!C7,"")</f>
        <v>6</v>
      </c>
      <c r="B10" s="27" t="str">
        <f>IF(المدخلات!D7&lt;&gt;"",المدخلات!D7,"")</f>
        <v/>
      </c>
      <c r="C10" s="28" t="str">
        <f>IF(المدخلات!E7&lt;&gt;"",المدخلات!E7,"")</f>
        <v/>
      </c>
      <c r="D10" s="29"/>
      <c r="E10" s="29"/>
      <c r="F10" s="29"/>
      <c r="G10" s="29"/>
      <c r="H10" s="30">
        <f t="shared" si="6"/>
        <v>0</v>
      </c>
      <c r="I10" s="31">
        <f t="shared" si="7"/>
        <v>0</v>
      </c>
      <c r="J10" s="32">
        <f t="shared" si="0"/>
        <v>1</v>
      </c>
      <c r="K10" s="29"/>
      <c r="L10" s="29"/>
      <c r="M10" s="29"/>
      <c r="N10" s="30">
        <f t="shared" si="8"/>
        <v>0</v>
      </c>
      <c r="O10" s="31">
        <f t="shared" si="9"/>
        <v>0</v>
      </c>
      <c r="P10" s="32">
        <f t="shared" si="1"/>
        <v>1</v>
      </c>
      <c r="Q10" s="29"/>
      <c r="R10" s="29"/>
      <c r="S10" s="29"/>
      <c r="T10" s="29"/>
      <c r="U10" s="29"/>
      <c r="V10" s="29"/>
      <c r="W10" s="29"/>
      <c r="X10" s="30">
        <f t="shared" si="10"/>
        <v>0</v>
      </c>
      <c r="Y10" s="31">
        <f t="shared" si="11"/>
        <v>0</v>
      </c>
      <c r="Z10" s="33">
        <f t="shared" si="2"/>
        <v>1</v>
      </c>
      <c r="AA10" s="34"/>
      <c r="AB10" s="34"/>
      <c r="AC10" s="34"/>
      <c r="AD10" s="34"/>
      <c r="AE10" s="35">
        <f t="shared" si="12"/>
        <v>0</v>
      </c>
      <c r="AF10" s="35">
        <f t="shared" si="13"/>
        <v>0</v>
      </c>
      <c r="AG10" s="36">
        <f t="shared" si="3"/>
        <v>1</v>
      </c>
      <c r="AH10" s="35">
        <f t="shared" si="14"/>
        <v>0</v>
      </c>
      <c r="AI10" s="35">
        <f t="shared" si="15"/>
        <v>0</v>
      </c>
      <c r="AJ10" s="37">
        <f t="shared" si="4"/>
        <v>1</v>
      </c>
      <c r="AK10" s="38" t="str">
        <f t="shared" si="5"/>
        <v/>
      </c>
      <c r="AN10" s="84"/>
    </row>
    <row r="11" spans="1:40" s="82" customFormat="1">
      <c r="A11" s="26">
        <f>IF(المدخلات!C8&lt;&gt;0,المدخلات!C8,"")</f>
        <v>7</v>
      </c>
      <c r="B11" s="27" t="str">
        <f>IF(المدخلات!D8&lt;&gt;"",المدخلات!D8,"")</f>
        <v/>
      </c>
      <c r="C11" s="28" t="str">
        <f>IF(المدخلات!E8&lt;&gt;"",المدخلات!E8,"")</f>
        <v/>
      </c>
      <c r="D11" s="29"/>
      <c r="E11" s="29"/>
      <c r="F11" s="29"/>
      <c r="G11" s="29"/>
      <c r="H11" s="30">
        <f t="shared" si="6"/>
        <v>0</v>
      </c>
      <c r="I11" s="31">
        <f t="shared" si="7"/>
        <v>0</v>
      </c>
      <c r="J11" s="32">
        <f t="shared" si="0"/>
        <v>1</v>
      </c>
      <c r="K11" s="29"/>
      <c r="L11" s="29"/>
      <c r="M11" s="29"/>
      <c r="N11" s="30">
        <f t="shared" si="8"/>
        <v>0</v>
      </c>
      <c r="O11" s="31">
        <f t="shared" si="9"/>
        <v>0</v>
      </c>
      <c r="P11" s="32">
        <f t="shared" si="1"/>
        <v>1</v>
      </c>
      <c r="Q11" s="29"/>
      <c r="R11" s="29"/>
      <c r="S11" s="29"/>
      <c r="T11" s="29"/>
      <c r="U11" s="29"/>
      <c r="V11" s="29"/>
      <c r="W11" s="29"/>
      <c r="X11" s="30">
        <f t="shared" si="10"/>
        <v>0</v>
      </c>
      <c r="Y11" s="31">
        <f t="shared" si="11"/>
        <v>0</v>
      </c>
      <c r="Z11" s="33">
        <f t="shared" si="2"/>
        <v>1</v>
      </c>
      <c r="AA11" s="34"/>
      <c r="AB11" s="34"/>
      <c r="AC11" s="34"/>
      <c r="AD11" s="34"/>
      <c r="AE11" s="35">
        <f t="shared" si="12"/>
        <v>0</v>
      </c>
      <c r="AF11" s="35">
        <f t="shared" si="13"/>
        <v>0</v>
      </c>
      <c r="AG11" s="36">
        <f t="shared" si="3"/>
        <v>1</v>
      </c>
      <c r="AH11" s="35">
        <f t="shared" si="14"/>
        <v>0</v>
      </c>
      <c r="AI11" s="35">
        <f t="shared" si="15"/>
        <v>0</v>
      </c>
      <c r="AJ11" s="37">
        <f t="shared" si="4"/>
        <v>1</v>
      </c>
      <c r="AK11" s="38" t="str">
        <f t="shared" si="5"/>
        <v/>
      </c>
      <c r="AN11" s="84"/>
    </row>
    <row r="12" spans="1:40" s="82" customFormat="1">
      <c r="A12" s="26">
        <f>IF(المدخلات!C9&lt;&gt;0,المدخلات!C9,"")</f>
        <v>8</v>
      </c>
      <c r="B12" s="27" t="str">
        <f>IF(المدخلات!D9&lt;&gt;"",المدخلات!D9,"")</f>
        <v/>
      </c>
      <c r="C12" s="28" t="str">
        <f>IF(المدخلات!E9&lt;&gt;"",المدخلات!E9,"")</f>
        <v/>
      </c>
      <c r="D12" s="29"/>
      <c r="E12" s="29"/>
      <c r="F12" s="29"/>
      <c r="G12" s="29"/>
      <c r="H12" s="30">
        <f t="shared" si="6"/>
        <v>0</v>
      </c>
      <c r="I12" s="31">
        <f t="shared" si="7"/>
        <v>0</v>
      </c>
      <c r="J12" s="32">
        <f t="shared" si="0"/>
        <v>1</v>
      </c>
      <c r="K12" s="29"/>
      <c r="L12" s="29"/>
      <c r="M12" s="29"/>
      <c r="N12" s="30">
        <f t="shared" si="8"/>
        <v>0</v>
      </c>
      <c r="O12" s="31">
        <f t="shared" si="9"/>
        <v>0</v>
      </c>
      <c r="P12" s="32">
        <f t="shared" si="1"/>
        <v>1</v>
      </c>
      <c r="Q12" s="29"/>
      <c r="R12" s="29"/>
      <c r="S12" s="29"/>
      <c r="T12" s="29"/>
      <c r="U12" s="29"/>
      <c r="V12" s="29"/>
      <c r="W12" s="29"/>
      <c r="X12" s="30">
        <f t="shared" si="10"/>
        <v>0</v>
      </c>
      <c r="Y12" s="31">
        <f t="shared" si="11"/>
        <v>0</v>
      </c>
      <c r="Z12" s="33">
        <f t="shared" si="2"/>
        <v>1</v>
      </c>
      <c r="AA12" s="34"/>
      <c r="AB12" s="34"/>
      <c r="AC12" s="34"/>
      <c r="AD12" s="34"/>
      <c r="AE12" s="35">
        <f t="shared" si="12"/>
        <v>0</v>
      </c>
      <c r="AF12" s="35">
        <f t="shared" si="13"/>
        <v>0</v>
      </c>
      <c r="AG12" s="36">
        <f t="shared" si="3"/>
        <v>1</v>
      </c>
      <c r="AH12" s="35">
        <f t="shared" si="14"/>
        <v>0</v>
      </c>
      <c r="AI12" s="35">
        <f t="shared" si="15"/>
        <v>0</v>
      </c>
      <c r="AJ12" s="37">
        <f t="shared" si="4"/>
        <v>1</v>
      </c>
      <c r="AK12" s="38" t="str">
        <f t="shared" si="5"/>
        <v/>
      </c>
    </row>
    <row r="13" spans="1:40" s="82" customFormat="1">
      <c r="A13" s="26">
        <f>IF(المدخلات!C10&lt;&gt;0,المدخلات!C10,"")</f>
        <v>9</v>
      </c>
      <c r="B13" s="27" t="str">
        <f>IF(المدخلات!D10&lt;&gt;"",المدخلات!D10,"")</f>
        <v/>
      </c>
      <c r="C13" s="28" t="str">
        <f>IF(المدخلات!E10&lt;&gt;"",المدخلات!E10,"")</f>
        <v/>
      </c>
      <c r="D13" s="29"/>
      <c r="E13" s="29"/>
      <c r="F13" s="29"/>
      <c r="G13" s="29"/>
      <c r="H13" s="30">
        <f t="shared" si="6"/>
        <v>0</v>
      </c>
      <c r="I13" s="31">
        <f t="shared" si="7"/>
        <v>0</v>
      </c>
      <c r="J13" s="32">
        <f t="shared" si="0"/>
        <v>1</v>
      </c>
      <c r="K13" s="29"/>
      <c r="L13" s="29"/>
      <c r="M13" s="29"/>
      <c r="N13" s="30">
        <f t="shared" si="8"/>
        <v>0</v>
      </c>
      <c r="O13" s="31">
        <f t="shared" si="9"/>
        <v>0</v>
      </c>
      <c r="P13" s="32">
        <f t="shared" si="1"/>
        <v>1</v>
      </c>
      <c r="Q13" s="29"/>
      <c r="R13" s="29"/>
      <c r="S13" s="29"/>
      <c r="T13" s="29"/>
      <c r="U13" s="29"/>
      <c r="V13" s="29"/>
      <c r="W13" s="29"/>
      <c r="X13" s="30">
        <f t="shared" si="10"/>
        <v>0</v>
      </c>
      <c r="Y13" s="31">
        <f t="shared" si="11"/>
        <v>0</v>
      </c>
      <c r="Z13" s="33">
        <f t="shared" si="2"/>
        <v>1</v>
      </c>
      <c r="AA13" s="34"/>
      <c r="AB13" s="34"/>
      <c r="AC13" s="34"/>
      <c r="AD13" s="34"/>
      <c r="AE13" s="35">
        <f t="shared" si="12"/>
        <v>0</v>
      </c>
      <c r="AF13" s="35">
        <f t="shared" si="13"/>
        <v>0</v>
      </c>
      <c r="AG13" s="36">
        <f t="shared" si="3"/>
        <v>1</v>
      </c>
      <c r="AH13" s="35">
        <f t="shared" si="14"/>
        <v>0</v>
      </c>
      <c r="AI13" s="35">
        <f t="shared" si="15"/>
        <v>0</v>
      </c>
      <c r="AJ13" s="37">
        <f t="shared" si="4"/>
        <v>1</v>
      </c>
      <c r="AK13" s="38" t="str">
        <f t="shared" si="5"/>
        <v/>
      </c>
    </row>
    <row r="14" spans="1:40" s="82" customFormat="1">
      <c r="A14" s="26">
        <f>IF(المدخلات!C11&lt;&gt;0,المدخلات!C11,"")</f>
        <v>10</v>
      </c>
      <c r="B14" s="27" t="str">
        <f>IF(المدخلات!D11&lt;&gt;"",المدخلات!D11,"")</f>
        <v/>
      </c>
      <c r="C14" s="28" t="str">
        <f>IF(المدخلات!E11&lt;&gt;"",المدخلات!E11,"")</f>
        <v/>
      </c>
      <c r="D14" s="29"/>
      <c r="E14" s="29"/>
      <c r="F14" s="29"/>
      <c r="G14" s="29"/>
      <c r="H14" s="30">
        <f t="shared" si="6"/>
        <v>0</v>
      </c>
      <c r="I14" s="31">
        <f t="shared" si="7"/>
        <v>0</v>
      </c>
      <c r="J14" s="32">
        <f t="shared" si="0"/>
        <v>1</v>
      </c>
      <c r="K14" s="29"/>
      <c r="L14" s="29"/>
      <c r="M14" s="29"/>
      <c r="N14" s="30">
        <f t="shared" si="8"/>
        <v>0</v>
      </c>
      <c r="O14" s="31">
        <f t="shared" si="9"/>
        <v>0</v>
      </c>
      <c r="P14" s="32">
        <f t="shared" si="1"/>
        <v>1</v>
      </c>
      <c r="Q14" s="29"/>
      <c r="R14" s="29"/>
      <c r="S14" s="29"/>
      <c r="T14" s="29"/>
      <c r="U14" s="29"/>
      <c r="V14" s="29"/>
      <c r="W14" s="29"/>
      <c r="X14" s="30">
        <f t="shared" si="10"/>
        <v>0</v>
      </c>
      <c r="Y14" s="31">
        <f t="shared" si="11"/>
        <v>0</v>
      </c>
      <c r="Z14" s="33">
        <f t="shared" si="2"/>
        <v>1</v>
      </c>
      <c r="AA14" s="34"/>
      <c r="AB14" s="34"/>
      <c r="AC14" s="34"/>
      <c r="AD14" s="34"/>
      <c r="AE14" s="35">
        <f t="shared" si="12"/>
        <v>0</v>
      </c>
      <c r="AF14" s="35">
        <f t="shared" si="13"/>
        <v>0</v>
      </c>
      <c r="AG14" s="36">
        <f t="shared" si="3"/>
        <v>1</v>
      </c>
      <c r="AH14" s="35">
        <f t="shared" si="14"/>
        <v>0</v>
      </c>
      <c r="AI14" s="35">
        <f t="shared" si="15"/>
        <v>0</v>
      </c>
      <c r="AJ14" s="37">
        <f t="shared" si="4"/>
        <v>1</v>
      </c>
      <c r="AK14" s="38" t="str">
        <f t="shared" si="5"/>
        <v/>
      </c>
      <c r="AN14" s="85"/>
    </row>
    <row r="15" spans="1:40" s="82" customFormat="1">
      <c r="A15" s="26">
        <f>IF(المدخلات!C12&lt;&gt;0,المدخلات!C12,"")</f>
        <v>11</v>
      </c>
      <c r="B15" s="27" t="str">
        <f>IF(المدخلات!D12&lt;&gt;"",المدخلات!D12,"")</f>
        <v/>
      </c>
      <c r="C15" s="28" t="str">
        <f>IF(المدخلات!E12&lt;&gt;"",المدخلات!E12,"")</f>
        <v/>
      </c>
      <c r="D15" s="29"/>
      <c r="E15" s="29"/>
      <c r="F15" s="29"/>
      <c r="G15" s="29"/>
      <c r="H15" s="30">
        <f t="shared" si="6"/>
        <v>0</v>
      </c>
      <c r="I15" s="31">
        <f t="shared" si="7"/>
        <v>0</v>
      </c>
      <c r="J15" s="32">
        <f t="shared" si="0"/>
        <v>1</v>
      </c>
      <c r="K15" s="29"/>
      <c r="L15" s="29"/>
      <c r="M15" s="29"/>
      <c r="N15" s="30">
        <f t="shared" si="8"/>
        <v>0</v>
      </c>
      <c r="O15" s="31">
        <f t="shared" si="9"/>
        <v>0</v>
      </c>
      <c r="P15" s="32">
        <f t="shared" si="1"/>
        <v>1</v>
      </c>
      <c r="Q15" s="29"/>
      <c r="R15" s="29"/>
      <c r="S15" s="29"/>
      <c r="T15" s="29"/>
      <c r="U15" s="29"/>
      <c r="V15" s="29"/>
      <c r="W15" s="29"/>
      <c r="X15" s="30">
        <f t="shared" si="10"/>
        <v>0</v>
      </c>
      <c r="Y15" s="31">
        <f t="shared" si="11"/>
        <v>0</v>
      </c>
      <c r="Z15" s="33">
        <f t="shared" si="2"/>
        <v>1</v>
      </c>
      <c r="AA15" s="34"/>
      <c r="AB15" s="34"/>
      <c r="AC15" s="34"/>
      <c r="AD15" s="34"/>
      <c r="AE15" s="35">
        <f t="shared" si="12"/>
        <v>0</v>
      </c>
      <c r="AF15" s="35">
        <f t="shared" si="13"/>
        <v>0</v>
      </c>
      <c r="AG15" s="36">
        <f t="shared" si="3"/>
        <v>1</v>
      </c>
      <c r="AH15" s="35">
        <f t="shared" si="14"/>
        <v>0</v>
      </c>
      <c r="AI15" s="35">
        <f t="shared" si="15"/>
        <v>0</v>
      </c>
      <c r="AJ15" s="37">
        <f t="shared" si="4"/>
        <v>1</v>
      </c>
      <c r="AK15" s="38" t="str">
        <f t="shared" si="5"/>
        <v/>
      </c>
      <c r="AN15" s="85"/>
    </row>
    <row r="16" spans="1:40" s="82" customFormat="1">
      <c r="A16" s="26">
        <f>IF(المدخلات!C13&lt;&gt;0,المدخلات!C13,"")</f>
        <v>12</v>
      </c>
      <c r="B16" s="27" t="str">
        <f>IF(المدخلات!D13&lt;&gt;"",المدخلات!D13,"")</f>
        <v/>
      </c>
      <c r="C16" s="28" t="str">
        <f>IF(المدخلات!E13&lt;&gt;"",المدخلات!E13,"")</f>
        <v/>
      </c>
      <c r="D16" s="29"/>
      <c r="E16" s="29"/>
      <c r="F16" s="29"/>
      <c r="G16" s="29"/>
      <c r="H16" s="30">
        <f t="shared" si="6"/>
        <v>0</v>
      </c>
      <c r="I16" s="31">
        <f t="shared" si="7"/>
        <v>0</v>
      </c>
      <c r="J16" s="32">
        <f t="shared" si="0"/>
        <v>1</v>
      </c>
      <c r="K16" s="29"/>
      <c r="L16" s="29"/>
      <c r="M16" s="29"/>
      <c r="N16" s="30">
        <f t="shared" si="8"/>
        <v>0</v>
      </c>
      <c r="O16" s="31">
        <f t="shared" si="9"/>
        <v>0</v>
      </c>
      <c r="P16" s="32">
        <f t="shared" si="1"/>
        <v>1</v>
      </c>
      <c r="Q16" s="29"/>
      <c r="R16" s="29"/>
      <c r="S16" s="29"/>
      <c r="T16" s="29"/>
      <c r="U16" s="29"/>
      <c r="V16" s="29"/>
      <c r="W16" s="29"/>
      <c r="X16" s="30">
        <f t="shared" si="10"/>
        <v>0</v>
      </c>
      <c r="Y16" s="31">
        <f t="shared" si="11"/>
        <v>0</v>
      </c>
      <c r="Z16" s="33">
        <f t="shared" si="2"/>
        <v>1</v>
      </c>
      <c r="AA16" s="34"/>
      <c r="AB16" s="34"/>
      <c r="AC16" s="34"/>
      <c r="AD16" s="34"/>
      <c r="AE16" s="35">
        <f t="shared" si="12"/>
        <v>0</v>
      </c>
      <c r="AF16" s="35">
        <f t="shared" si="13"/>
        <v>0</v>
      </c>
      <c r="AG16" s="36">
        <f t="shared" si="3"/>
        <v>1</v>
      </c>
      <c r="AH16" s="35">
        <f t="shared" si="14"/>
        <v>0</v>
      </c>
      <c r="AI16" s="35">
        <f t="shared" si="15"/>
        <v>0</v>
      </c>
      <c r="AJ16" s="37">
        <f t="shared" si="4"/>
        <v>1</v>
      </c>
      <c r="AK16" s="38" t="str">
        <f t="shared" si="5"/>
        <v/>
      </c>
      <c r="AN16" s="85"/>
    </row>
    <row r="17" spans="1:37" s="82" customFormat="1">
      <c r="A17" s="26">
        <f>IF(المدخلات!C14&lt;&gt;0,المدخلات!C14,"")</f>
        <v>13</v>
      </c>
      <c r="B17" s="27" t="str">
        <f>IF(المدخلات!D14&lt;&gt;"",المدخلات!D14,"")</f>
        <v/>
      </c>
      <c r="C17" s="28" t="str">
        <f>IF(المدخلات!E14&lt;&gt;"",المدخلات!E14,"")</f>
        <v/>
      </c>
      <c r="D17" s="29"/>
      <c r="E17" s="29"/>
      <c r="F17" s="29"/>
      <c r="G17" s="29"/>
      <c r="H17" s="30">
        <f t="shared" si="6"/>
        <v>0</v>
      </c>
      <c r="I17" s="31">
        <f t="shared" si="7"/>
        <v>0</v>
      </c>
      <c r="J17" s="32">
        <f t="shared" si="0"/>
        <v>1</v>
      </c>
      <c r="K17" s="29"/>
      <c r="L17" s="29"/>
      <c r="M17" s="29"/>
      <c r="N17" s="30">
        <f t="shared" si="8"/>
        <v>0</v>
      </c>
      <c r="O17" s="31">
        <f t="shared" si="9"/>
        <v>0</v>
      </c>
      <c r="P17" s="32">
        <f t="shared" si="1"/>
        <v>1</v>
      </c>
      <c r="Q17" s="29"/>
      <c r="R17" s="29"/>
      <c r="S17" s="29"/>
      <c r="T17" s="29"/>
      <c r="U17" s="29"/>
      <c r="V17" s="29"/>
      <c r="W17" s="29"/>
      <c r="X17" s="30">
        <f t="shared" si="10"/>
        <v>0</v>
      </c>
      <c r="Y17" s="31">
        <f t="shared" si="11"/>
        <v>0</v>
      </c>
      <c r="Z17" s="33">
        <f t="shared" si="2"/>
        <v>1</v>
      </c>
      <c r="AA17" s="34"/>
      <c r="AB17" s="34"/>
      <c r="AC17" s="34"/>
      <c r="AD17" s="34"/>
      <c r="AE17" s="35">
        <f t="shared" si="12"/>
        <v>0</v>
      </c>
      <c r="AF17" s="35">
        <f t="shared" si="13"/>
        <v>0</v>
      </c>
      <c r="AG17" s="36">
        <f t="shared" si="3"/>
        <v>1</v>
      </c>
      <c r="AH17" s="35">
        <f t="shared" si="14"/>
        <v>0</v>
      </c>
      <c r="AI17" s="35">
        <f t="shared" si="15"/>
        <v>0</v>
      </c>
      <c r="AJ17" s="37">
        <f t="shared" si="4"/>
        <v>1</v>
      </c>
      <c r="AK17" s="38" t="str">
        <f t="shared" si="5"/>
        <v/>
      </c>
    </row>
    <row r="18" spans="1:37" s="82" customFormat="1">
      <c r="A18" s="26">
        <f>IF(المدخلات!C15&lt;&gt;0,المدخلات!C15,"")</f>
        <v>14</v>
      </c>
      <c r="B18" s="27" t="str">
        <f>IF(المدخلات!D15&lt;&gt;"",المدخلات!D15,"")</f>
        <v/>
      </c>
      <c r="C18" s="28" t="str">
        <f>IF(المدخلات!E15&lt;&gt;"",المدخلات!E15,"")</f>
        <v/>
      </c>
      <c r="D18" s="29"/>
      <c r="E18" s="29"/>
      <c r="F18" s="29"/>
      <c r="G18" s="29"/>
      <c r="H18" s="30">
        <f t="shared" si="6"/>
        <v>0</v>
      </c>
      <c r="I18" s="31">
        <f t="shared" si="7"/>
        <v>0</v>
      </c>
      <c r="J18" s="32">
        <f t="shared" si="0"/>
        <v>1</v>
      </c>
      <c r="K18" s="29"/>
      <c r="L18" s="29"/>
      <c r="M18" s="29"/>
      <c r="N18" s="30">
        <f t="shared" si="8"/>
        <v>0</v>
      </c>
      <c r="O18" s="31">
        <f t="shared" si="9"/>
        <v>0</v>
      </c>
      <c r="P18" s="32">
        <f t="shared" si="1"/>
        <v>1</v>
      </c>
      <c r="Q18" s="29"/>
      <c r="R18" s="29"/>
      <c r="S18" s="29"/>
      <c r="T18" s="29"/>
      <c r="U18" s="29"/>
      <c r="V18" s="29"/>
      <c r="W18" s="29"/>
      <c r="X18" s="30">
        <f t="shared" si="10"/>
        <v>0</v>
      </c>
      <c r="Y18" s="31">
        <f t="shared" si="11"/>
        <v>0</v>
      </c>
      <c r="Z18" s="33">
        <f t="shared" si="2"/>
        <v>1</v>
      </c>
      <c r="AA18" s="34"/>
      <c r="AB18" s="34"/>
      <c r="AC18" s="34"/>
      <c r="AD18" s="34"/>
      <c r="AE18" s="35">
        <f t="shared" si="12"/>
        <v>0</v>
      </c>
      <c r="AF18" s="35">
        <f t="shared" si="13"/>
        <v>0</v>
      </c>
      <c r="AG18" s="36">
        <f t="shared" si="3"/>
        <v>1</v>
      </c>
      <c r="AH18" s="35">
        <f t="shared" si="14"/>
        <v>0</v>
      </c>
      <c r="AI18" s="35">
        <f t="shared" si="15"/>
        <v>0</v>
      </c>
      <c r="AJ18" s="37">
        <f t="shared" si="4"/>
        <v>1</v>
      </c>
      <c r="AK18" s="38" t="str">
        <f t="shared" si="5"/>
        <v/>
      </c>
    </row>
    <row r="19" spans="1:37" s="82" customFormat="1">
      <c r="A19" s="26">
        <f>IF(المدخلات!C16&lt;&gt;0,المدخلات!C16,"")</f>
        <v>15</v>
      </c>
      <c r="B19" s="27" t="str">
        <f>IF(المدخلات!D16&lt;&gt;"",المدخلات!D16,"")</f>
        <v/>
      </c>
      <c r="C19" s="28" t="str">
        <f>IF(المدخلات!E16&lt;&gt;"",المدخلات!E16,"")</f>
        <v/>
      </c>
      <c r="D19" s="29"/>
      <c r="E19" s="29"/>
      <c r="F19" s="29"/>
      <c r="G19" s="29"/>
      <c r="H19" s="30">
        <f t="shared" si="6"/>
        <v>0</v>
      </c>
      <c r="I19" s="31">
        <f t="shared" si="7"/>
        <v>0</v>
      </c>
      <c r="J19" s="32">
        <f t="shared" si="0"/>
        <v>1</v>
      </c>
      <c r="K19" s="29"/>
      <c r="L19" s="29"/>
      <c r="M19" s="29"/>
      <c r="N19" s="30">
        <f t="shared" si="8"/>
        <v>0</v>
      </c>
      <c r="O19" s="31">
        <f t="shared" si="9"/>
        <v>0</v>
      </c>
      <c r="P19" s="32">
        <f t="shared" si="1"/>
        <v>1</v>
      </c>
      <c r="Q19" s="29"/>
      <c r="R19" s="29"/>
      <c r="S19" s="29"/>
      <c r="T19" s="29"/>
      <c r="U19" s="29"/>
      <c r="V19" s="29"/>
      <c r="W19" s="29"/>
      <c r="X19" s="30">
        <f t="shared" si="10"/>
        <v>0</v>
      </c>
      <c r="Y19" s="31">
        <f t="shared" si="11"/>
        <v>0</v>
      </c>
      <c r="Z19" s="33">
        <f t="shared" si="2"/>
        <v>1</v>
      </c>
      <c r="AA19" s="34"/>
      <c r="AB19" s="34"/>
      <c r="AC19" s="34"/>
      <c r="AD19" s="34"/>
      <c r="AE19" s="35">
        <f t="shared" si="12"/>
        <v>0</v>
      </c>
      <c r="AF19" s="35">
        <f t="shared" si="13"/>
        <v>0</v>
      </c>
      <c r="AG19" s="36">
        <f t="shared" si="3"/>
        <v>1</v>
      </c>
      <c r="AH19" s="35">
        <f t="shared" si="14"/>
        <v>0</v>
      </c>
      <c r="AI19" s="35">
        <f t="shared" si="15"/>
        <v>0</v>
      </c>
      <c r="AJ19" s="37">
        <f t="shared" si="4"/>
        <v>1</v>
      </c>
      <c r="AK19" s="38" t="str">
        <f t="shared" si="5"/>
        <v/>
      </c>
    </row>
    <row r="20" spans="1:37" s="82" customFormat="1">
      <c r="A20" s="26">
        <f>IF(المدخلات!C17&lt;&gt;0,المدخلات!C17,"")</f>
        <v>16</v>
      </c>
      <c r="B20" s="27" t="str">
        <f>IF(المدخلات!D17&lt;&gt;"",المدخلات!D17,"")</f>
        <v/>
      </c>
      <c r="C20" s="28" t="str">
        <f>IF(المدخلات!E17&lt;&gt;"",المدخلات!E17,"")</f>
        <v/>
      </c>
      <c r="D20" s="29"/>
      <c r="E20" s="29"/>
      <c r="F20" s="29"/>
      <c r="G20" s="29"/>
      <c r="H20" s="30">
        <f t="shared" si="6"/>
        <v>0</v>
      </c>
      <c r="I20" s="31">
        <f t="shared" si="7"/>
        <v>0</v>
      </c>
      <c r="J20" s="32">
        <f t="shared" si="0"/>
        <v>1</v>
      </c>
      <c r="K20" s="29"/>
      <c r="L20" s="29"/>
      <c r="M20" s="29"/>
      <c r="N20" s="30">
        <f t="shared" si="8"/>
        <v>0</v>
      </c>
      <c r="O20" s="31">
        <f t="shared" si="9"/>
        <v>0</v>
      </c>
      <c r="P20" s="32">
        <f t="shared" si="1"/>
        <v>1</v>
      </c>
      <c r="Q20" s="29"/>
      <c r="R20" s="29"/>
      <c r="S20" s="29"/>
      <c r="T20" s="29"/>
      <c r="U20" s="29"/>
      <c r="V20" s="29"/>
      <c r="W20" s="29"/>
      <c r="X20" s="30">
        <f t="shared" si="10"/>
        <v>0</v>
      </c>
      <c r="Y20" s="31">
        <f t="shared" si="11"/>
        <v>0</v>
      </c>
      <c r="Z20" s="33">
        <f t="shared" si="2"/>
        <v>1</v>
      </c>
      <c r="AA20" s="34"/>
      <c r="AB20" s="34"/>
      <c r="AC20" s="34"/>
      <c r="AD20" s="34"/>
      <c r="AE20" s="35">
        <f t="shared" si="12"/>
        <v>0</v>
      </c>
      <c r="AF20" s="35">
        <f t="shared" si="13"/>
        <v>0</v>
      </c>
      <c r="AG20" s="36">
        <f t="shared" si="3"/>
        <v>1</v>
      </c>
      <c r="AH20" s="35">
        <f t="shared" si="14"/>
        <v>0</v>
      </c>
      <c r="AI20" s="35">
        <f t="shared" si="15"/>
        <v>0</v>
      </c>
      <c r="AJ20" s="37">
        <f t="shared" si="4"/>
        <v>1</v>
      </c>
      <c r="AK20" s="38" t="str">
        <f t="shared" si="5"/>
        <v/>
      </c>
    </row>
    <row r="21" spans="1:37" s="82" customFormat="1">
      <c r="A21" s="26">
        <f>IF(المدخلات!C18&lt;&gt;0,المدخلات!C18,"")</f>
        <v>17</v>
      </c>
      <c r="B21" s="27" t="str">
        <f>IF(المدخلات!D18&lt;&gt;"",المدخلات!D18,"")</f>
        <v/>
      </c>
      <c r="C21" s="28" t="str">
        <f>IF(المدخلات!E18&lt;&gt;"",المدخلات!E18,"")</f>
        <v/>
      </c>
      <c r="D21" s="29"/>
      <c r="E21" s="29"/>
      <c r="F21" s="29"/>
      <c r="G21" s="29"/>
      <c r="H21" s="30">
        <f t="shared" si="6"/>
        <v>0</v>
      </c>
      <c r="I21" s="31">
        <f t="shared" si="7"/>
        <v>0</v>
      </c>
      <c r="J21" s="32">
        <f t="shared" si="0"/>
        <v>1</v>
      </c>
      <c r="K21" s="29"/>
      <c r="L21" s="29"/>
      <c r="M21" s="29"/>
      <c r="N21" s="30">
        <f t="shared" si="8"/>
        <v>0</v>
      </c>
      <c r="O21" s="31">
        <f t="shared" si="9"/>
        <v>0</v>
      </c>
      <c r="P21" s="32">
        <f t="shared" si="1"/>
        <v>1</v>
      </c>
      <c r="Q21" s="29"/>
      <c r="R21" s="29"/>
      <c r="S21" s="29"/>
      <c r="T21" s="29"/>
      <c r="U21" s="29"/>
      <c r="V21" s="29"/>
      <c r="W21" s="29"/>
      <c r="X21" s="30">
        <f t="shared" si="10"/>
        <v>0</v>
      </c>
      <c r="Y21" s="31">
        <f t="shared" si="11"/>
        <v>0</v>
      </c>
      <c r="Z21" s="33">
        <f t="shared" si="2"/>
        <v>1</v>
      </c>
      <c r="AA21" s="34"/>
      <c r="AB21" s="34"/>
      <c r="AC21" s="34"/>
      <c r="AD21" s="34"/>
      <c r="AE21" s="35">
        <f t="shared" si="12"/>
        <v>0</v>
      </c>
      <c r="AF21" s="35">
        <f t="shared" si="13"/>
        <v>0</v>
      </c>
      <c r="AG21" s="36">
        <f t="shared" si="3"/>
        <v>1</v>
      </c>
      <c r="AH21" s="35">
        <f t="shared" si="14"/>
        <v>0</v>
      </c>
      <c r="AI21" s="35">
        <f t="shared" si="15"/>
        <v>0</v>
      </c>
      <c r="AJ21" s="37">
        <f t="shared" si="4"/>
        <v>1</v>
      </c>
      <c r="AK21" s="38" t="str">
        <f t="shared" si="5"/>
        <v/>
      </c>
    </row>
    <row r="22" spans="1:37" s="82" customFormat="1">
      <c r="A22" s="26">
        <f>IF(المدخلات!C19&lt;&gt;0,المدخلات!C19,"")</f>
        <v>18</v>
      </c>
      <c r="B22" s="27" t="str">
        <f>IF(المدخلات!D19&lt;&gt;"",المدخلات!D19,"")</f>
        <v/>
      </c>
      <c r="C22" s="28" t="str">
        <f>IF(المدخلات!E19&lt;&gt;"",المدخلات!E19,"")</f>
        <v/>
      </c>
      <c r="D22" s="29"/>
      <c r="E22" s="29"/>
      <c r="F22" s="29"/>
      <c r="G22" s="29"/>
      <c r="H22" s="30">
        <f t="shared" si="6"/>
        <v>0</v>
      </c>
      <c r="I22" s="31">
        <f t="shared" si="7"/>
        <v>0</v>
      </c>
      <c r="J22" s="32">
        <f t="shared" si="0"/>
        <v>1</v>
      </c>
      <c r="K22" s="29"/>
      <c r="L22" s="29"/>
      <c r="M22" s="29"/>
      <c r="N22" s="30">
        <f t="shared" si="8"/>
        <v>0</v>
      </c>
      <c r="O22" s="31">
        <f t="shared" si="9"/>
        <v>0</v>
      </c>
      <c r="P22" s="32">
        <f t="shared" si="1"/>
        <v>1</v>
      </c>
      <c r="Q22" s="29"/>
      <c r="R22" s="29"/>
      <c r="S22" s="29"/>
      <c r="T22" s="29"/>
      <c r="U22" s="29"/>
      <c r="V22" s="29"/>
      <c r="W22" s="29"/>
      <c r="X22" s="30">
        <f t="shared" si="10"/>
        <v>0</v>
      </c>
      <c r="Y22" s="31">
        <f t="shared" si="11"/>
        <v>0</v>
      </c>
      <c r="Z22" s="33">
        <f t="shared" si="2"/>
        <v>1</v>
      </c>
      <c r="AA22" s="34"/>
      <c r="AB22" s="34"/>
      <c r="AC22" s="34"/>
      <c r="AD22" s="34"/>
      <c r="AE22" s="35">
        <f t="shared" si="12"/>
        <v>0</v>
      </c>
      <c r="AF22" s="35">
        <f t="shared" si="13"/>
        <v>0</v>
      </c>
      <c r="AG22" s="36">
        <f t="shared" si="3"/>
        <v>1</v>
      </c>
      <c r="AH22" s="35">
        <f t="shared" si="14"/>
        <v>0</v>
      </c>
      <c r="AI22" s="35">
        <f t="shared" si="15"/>
        <v>0</v>
      </c>
      <c r="AJ22" s="37">
        <f t="shared" si="4"/>
        <v>1</v>
      </c>
      <c r="AK22" s="38" t="str">
        <f t="shared" si="5"/>
        <v/>
      </c>
    </row>
    <row r="23" spans="1:37" s="82" customFormat="1">
      <c r="A23" s="26">
        <f>IF(المدخلات!C20&lt;&gt;0,المدخلات!C20,"")</f>
        <v>19</v>
      </c>
      <c r="B23" s="27" t="str">
        <f>IF(المدخلات!D20&lt;&gt;"",المدخلات!D20,"")</f>
        <v/>
      </c>
      <c r="C23" s="28" t="str">
        <f>IF(المدخلات!E20&lt;&gt;"",المدخلات!E20,"")</f>
        <v/>
      </c>
      <c r="D23" s="29"/>
      <c r="E23" s="29"/>
      <c r="F23" s="29"/>
      <c r="G23" s="29"/>
      <c r="H23" s="30">
        <f t="shared" si="6"/>
        <v>0</v>
      </c>
      <c r="I23" s="31">
        <f t="shared" si="7"/>
        <v>0</v>
      </c>
      <c r="J23" s="32">
        <f t="shared" si="0"/>
        <v>1</v>
      </c>
      <c r="K23" s="29"/>
      <c r="L23" s="29"/>
      <c r="M23" s="29"/>
      <c r="N23" s="30">
        <f t="shared" si="8"/>
        <v>0</v>
      </c>
      <c r="O23" s="31">
        <f t="shared" si="9"/>
        <v>0</v>
      </c>
      <c r="P23" s="32">
        <f t="shared" si="1"/>
        <v>1</v>
      </c>
      <c r="Q23" s="29"/>
      <c r="R23" s="29"/>
      <c r="S23" s="29"/>
      <c r="T23" s="29"/>
      <c r="U23" s="29"/>
      <c r="V23" s="29"/>
      <c r="W23" s="29"/>
      <c r="X23" s="30">
        <f t="shared" si="10"/>
        <v>0</v>
      </c>
      <c r="Y23" s="31">
        <f t="shared" si="11"/>
        <v>0</v>
      </c>
      <c r="Z23" s="33">
        <f t="shared" si="2"/>
        <v>1</v>
      </c>
      <c r="AA23" s="34"/>
      <c r="AB23" s="34"/>
      <c r="AC23" s="34"/>
      <c r="AD23" s="34"/>
      <c r="AE23" s="35">
        <f t="shared" si="12"/>
        <v>0</v>
      </c>
      <c r="AF23" s="35">
        <f t="shared" si="13"/>
        <v>0</v>
      </c>
      <c r="AG23" s="36">
        <f t="shared" si="3"/>
        <v>1</v>
      </c>
      <c r="AH23" s="35">
        <f t="shared" si="14"/>
        <v>0</v>
      </c>
      <c r="AI23" s="35">
        <f t="shared" si="15"/>
        <v>0</v>
      </c>
      <c r="AJ23" s="37">
        <f t="shared" si="4"/>
        <v>1</v>
      </c>
      <c r="AK23" s="38" t="str">
        <f t="shared" si="5"/>
        <v/>
      </c>
    </row>
    <row r="24" spans="1:37" s="82" customFormat="1">
      <c r="A24" s="26">
        <f>IF(المدخلات!C21&lt;&gt;0,المدخلات!C21,"")</f>
        <v>20</v>
      </c>
      <c r="B24" s="27" t="str">
        <f>IF(المدخلات!D21&lt;&gt;"",المدخلات!D21,"")</f>
        <v/>
      </c>
      <c r="C24" s="28" t="str">
        <f>IF(المدخلات!E21&lt;&gt;"",المدخلات!E21,"")</f>
        <v/>
      </c>
      <c r="D24" s="29"/>
      <c r="E24" s="29"/>
      <c r="F24" s="29"/>
      <c r="G24" s="29"/>
      <c r="H24" s="30">
        <f t="shared" si="6"/>
        <v>0</v>
      </c>
      <c r="I24" s="31">
        <f t="shared" si="7"/>
        <v>0</v>
      </c>
      <c r="J24" s="32">
        <f t="shared" si="0"/>
        <v>1</v>
      </c>
      <c r="K24" s="29"/>
      <c r="L24" s="29"/>
      <c r="M24" s="29"/>
      <c r="N24" s="30">
        <f t="shared" si="8"/>
        <v>0</v>
      </c>
      <c r="O24" s="31">
        <f t="shared" si="9"/>
        <v>0</v>
      </c>
      <c r="P24" s="32">
        <f t="shared" si="1"/>
        <v>1</v>
      </c>
      <c r="Q24" s="29"/>
      <c r="R24" s="29"/>
      <c r="S24" s="29"/>
      <c r="T24" s="29"/>
      <c r="U24" s="29"/>
      <c r="V24" s="29"/>
      <c r="W24" s="29"/>
      <c r="X24" s="30">
        <f t="shared" si="10"/>
        <v>0</v>
      </c>
      <c r="Y24" s="31">
        <f t="shared" si="11"/>
        <v>0</v>
      </c>
      <c r="Z24" s="33">
        <f t="shared" si="2"/>
        <v>1</v>
      </c>
      <c r="AA24" s="34"/>
      <c r="AB24" s="34"/>
      <c r="AC24" s="34"/>
      <c r="AD24" s="34"/>
      <c r="AE24" s="35">
        <f t="shared" si="12"/>
        <v>0</v>
      </c>
      <c r="AF24" s="35">
        <f t="shared" si="13"/>
        <v>0</v>
      </c>
      <c r="AG24" s="36">
        <f t="shared" si="3"/>
        <v>1</v>
      </c>
      <c r="AH24" s="35">
        <f t="shared" si="14"/>
        <v>0</v>
      </c>
      <c r="AI24" s="35">
        <f t="shared" si="15"/>
        <v>0</v>
      </c>
      <c r="AJ24" s="37">
        <f t="shared" si="4"/>
        <v>1</v>
      </c>
      <c r="AK24" s="38" t="str">
        <f t="shared" si="5"/>
        <v/>
      </c>
    </row>
    <row r="25" spans="1:37" s="82" customFormat="1">
      <c r="A25" s="26">
        <f>IF(المدخلات!C22&lt;&gt;0,المدخلات!C22,"")</f>
        <v>21</v>
      </c>
      <c r="B25" s="27" t="str">
        <f>IF(المدخلات!D22&lt;&gt;"",المدخلات!D22,"")</f>
        <v/>
      </c>
      <c r="C25" s="28" t="str">
        <f>IF(المدخلات!E22&lt;&gt;"",المدخلات!E22,"")</f>
        <v/>
      </c>
      <c r="D25" s="29"/>
      <c r="E25" s="29"/>
      <c r="F25" s="29"/>
      <c r="G25" s="29"/>
      <c r="H25" s="30">
        <f t="shared" si="6"/>
        <v>0</v>
      </c>
      <c r="I25" s="31">
        <f t="shared" si="7"/>
        <v>0</v>
      </c>
      <c r="J25" s="32">
        <f t="shared" si="0"/>
        <v>1</v>
      </c>
      <c r="K25" s="29"/>
      <c r="L25" s="29"/>
      <c r="M25" s="29"/>
      <c r="N25" s="30">
        <f t="shared" si="8"/>
        <v>0</v>
      </c>
      <c r="O25" s="31">
        <f t="shared" si="9"/>
        <v>0</v>
      </c>
      <c r="P25" s="32">
        <f t="shared" si="1"/>
        <v>1</v>
      </c>
      <c r="Q25" s="29"/>
      <c r="R25" s="29"/>
      <c r="S25" s="29"/>
      <c r="T25" s="29"/>
      <c r="U25" s="29"/>
      <c r="V25" s="29"/>
      <c r="W25" s="29"/>
      <c r="X25" s="30">
        <f t="shared" si="10"/>
        <v>0</v>
      </c>
      <c r="Y25" s="31">
        <f t="shared" si="11"/>
        <v>0</v>
      </c>
      <c r="Z25" s="33">
        <f t="shared" si="2"/>
        <v>1</v>
      </c>
      <c r="AA25" s="34"/>
      <c r="AB25" s="34"/>
      <c r="AC25" s="34"/>
      <c r="AD25" s="34"/>
      <c r="AE25" s="35">
        <f t="shared" si="12"/>
        <v>0</v>
      </c>
      <c r="AF25" s="35">
        <f t="shared" si="13"/>
        <v>0</v>
      </c>
      <c r="AG25" s="36">
        <f t="shared" si="3"/>
        <v>1</v>
      </c>
      <c r="AH25" s="35">
        <f t="shared" si="14"/>
        <v>0</v>
      </c>
      <c r="AI25" s="35">
        <f t="shared" si="15"/>
        <v>0</v>
      </c>
      <c r="AJ25" s="37">
        <f t="shared" si="4"/>
        <v>1</v>
      </c>
      <c r="AK25" s="38" t="str">
        <f t="shared" si="5"/>
        <v/>
      </c>
    </row>
    <row r="26" spans="1:37" s="82" customFormat="1">
      <c r="A26" s="26">
        <f>IF(المدخلات!C23&lt;&gt;0,المدخلات!C23,"")</f>
        <v>22</v>
      </c>
      <c r="B26" s="27" t="str">
        <f>IF(المدخلات!D23&lt;&gt;"",المدخلات!D23,"")</f>
        <v/>
      </c>
      <c r="C26" s="28" t="str">
        <f>IF(المدخلات!E23&lt;&gt;"",المدخلات!E23,"")</f>
        <v/>
      </c>
      <c r="D26" s="29"/>
      <c r="E26" s="29"/>
      <c r="F26" s="29"/>
      <c r="G26" s="29"/>
      <c r="H26" s="30">
        <f t="shared" si="6"/>
        <v>0</v>
      </c>
      <c r="I26" s="31">
        <f t="shared" si="7"/>
        <v>0</v>
      </c>
      <c r="J26" s="32">
        <f t="shared" si="0"/>
        <v>1</v>
      </c>
      <c r="K26" s="29"/>
      <c r="L26" s="29"/>
      <c r="M26" s="29"/>
      <c r="N26" s="30">
        <f t="shared" si="8"/>
        <v>0</v>
      </c>
      <c r="O26" s="31">
        <f t="shared" si="9"/>
        <v>0</v>
      </c>
      <c r="P26" s="32">
        <f t="shared" si="1"/>
        <v>1</v>
      </c>
      <c r="Q26" s="29"/>
      <c r="R26" s="29"/>
      <c r="S26" s="29"/>
      <c r="T26" s="29"/>
      <c r="U26" s="29"/>
      <c r="V26" s="29"/>
      <c r="W26" s="29"/>
      <c r="X26" s="30">
        <f t="shared" si="10"/>
        <v>0</v>
      </c>
      <c r="Y26" s="31">
        <f t="shared" si="11"/>
        <v>0</v>
      </c>
      <c r="Z26" s="33">
        <f t="shared" si="2"/>
        <v>1</v>
      </c>
      <c r="AA26" s="34"/>
      <c r="AB26" s="34"/>
      <c r="AC26" s="34"/>
      <c r="AD26" s="34"/>
      <c r="AE26" s="35">
        <f t="shared" si="12"/>
        <v>0</v>
      </c>
      <c r="AF26" s="35">
        <f t="shared" si="13"/>
        <v>0</v>
      </c>
      <c r="AG26" s="36">
        <f t="shared" si="3"/>
        <v>1</v>
      </c>
      <c r="AH26" s="35">
        <f t="shared" si="14"/>
        <v>0</v>
      </c>
      <c r="AI26" s="35">
        <f t="shared" si="15"/>
        <v>0</v>
      </c>
      <c r="AJ26" s="37">
        <f t="shared" si="4"/>
        <v>1</v>
      </c>
      <c r="AK26" s="38" t="str">
        <f t="shared" si="5"/>
        <v/>
      </c>
    </row>
    <row r="27" spans="1:37" s="82" customFormat="1">
      <c r="A27" s="26">
        <f>IF(المدخلات!C24&lt;&gt;0,المدخلات!C24,"")</f>
        <v>23</v>
      </c>
      <c r="B27" s="27" t="str">
        <f>IF(المدخلات!D24&lt;&gt;"",المدخلات!D24,"")</f>
        <v/>
      </c>
      <c r="C27" s="28" t="str">
        <f>IF(المدخلات!E24&lt;&gt;"",المدخلات!E24,"")</f>
        <v/>
      </c>
      <c r="D27" s="29"/>
      <c r="E27" s="29"/>
      <c r="F27" s="29"/>
      <c r="G27" s="29"/>
      <c r="H27" s="30">
        <f t="shared" si="6"/>
        <v>0</v>
      </c>
      <c r="I27" s="31">
        <f t="shared" si="7"/>
        <v>0</v>
      </c>
      <c r="J27" s="32">
        <f t="shared" si="0"/>
        <v>1</v>
      </c>
      <c r="K27" s="29"/>
      <c r="L27" s="29"/>
      <c r="M27" s="29"/>
      <c r="N27" s="30">
        <f t="shared" si="8"/>
        <v>0</v>
      </c>
      <c r="O27" s="31">
        <f t="shared" si="9"/>
        <v>0</v>
      </c>
      <c r="P27" s="32">
        <f t="shared" si="1"/>
        <v>1</v>
      </c>
      <c r="Q27" s="29"/>
      <c r="R27" s="29"/>
      <c r="S27" s="29"/>
      <c r="T27" s="29"/>
      <c r="U27" s="29"/>
      <c r="V27" s="29"/>
      <c r="W27" s="29"/>
      <c r="X27" s="30">
        <f t="shared" si="10"/>
        <v>0</v>
      </c>
      <c r="Y27" s="31">
        <f t="shared" si="11"/>
        <v>0</v>
      </c>
      <c r="Z27" s="33">
        <f t="shared" si="2"/>
        <v>1</v>
      </c>
      <c r="AA27" s="34"/>
      <c r="AB27" s="34"/>
      <c r="AC27" s="34"/>
      <c r="AD27" s="34"/>
      <c r="AE27" s="35">
        <f t="shared" si="12"/>
        <v>0</v>
      </c>
      <c r="AF27" s="35">
        <f t="shared" si="13"/>
        <v>0</v>
      </c>
      <c r="AG27" s="36">
        <f t="shared" si="3"/>
        <v>1</v>
      </c>
      <c r="AH27" s="35">
        <f t="shared" si="14"/>
        <v>0</v>
      </c>
      <c r="AI27" s="35">
        <f t="shared" si="15"/>
        <v>0</v>
      </c>
      <c r="AJ27" s="37">
        <f t="shared" si="4"/>
        <v>1</v>
      </c>
      <c r="AK27" s="38" t="str">
        <f t="shared" si="5"/>
        <v/>
      </c>
    </row>
    <row r="28" spans="1:37" s="82" customFormat="1">
      <c r="A28" s="26">
        <f>IF(المدخلات!C25&lt;&gt;0,المدخلات!C25,"")</f>
        <v>24</v>
      </c>
      <c r="B28" s="27" t="str">
        <f>IF(المدخلات!D25&lt;&gt;"",المدخلات!D25,"")</f>
        <v/>
      </c>
      <c r="C28" s="28" t="str">
        <f>IF(المدخلات!E25&lt;&gt;"",المدخلات!E25,"")</f>
        <v/>
      </c>
      <c r="D28" s="29"/>
      <c r="E28" s="29"/>
      <c r="F28" s="29"/>
      <c r="G28" s="29"/>
      <c r="H28" s="30">
        <f t="shared" si="6"/>
        <v>0</v>
      </c>
      <c r="I28" s="31">
        <f t="shared" si="7"/>
        <v>0</v>
      </c>
      <c r="J28" s="32">
        <f t="shared" si="0"/>
        <v>1</v>
      </c>
      <c r="K28" s="29"/>
      <c r="L28" s="29"/>
      <c r="M28" s="29"/>
      <c r="N28" s="30">
        <f t="shared" si="8"/>
        <v>0</v>
      </c>
      <c r="O28" s="31">
        <f t="shared" si="9"/>
        <v>0</v>
      </c>
      <c r="P28" s="32">
        <f t="shared" si="1"/>
        <v>1</v>
      </c>
      <c r="Q28" s="29"/>
      <c r="R28" s="29"/>
      <c r="S28" s="29"/>
      <c r="T28" s="29"/>
      <c r="U28" s="29"/>
      <c r="V28" s="29"/>
      <c r="W28" s="29"/>
      <c r="X28" s="30">
        <f t="shared" si="10"/>
        <v>0</v>
      </c>
      <c r="Y28" s="31">
        <f t="shared" si="11"/>
        <v>0</v>
      </c>
      <c r="Z28" s="33">
        <f t="shared" si="2"/>
        <v>1</v>
      </c>
      <c r="AA28" s="34"/>
      <c r="AB28" s="34"/>
      <c r="AC28" s="34"/>
      <c r="AD28" s="34"/>
      <c r="AE28" s="35">
        <f t="shared" si="12"/>
        <v>0</v>
      </c>
      <c r="AF28" s="35">
        <f t="shared" si="13"/>
        <v>0</v>
      </c>
      <c r="AG28" s="36">
        <f t="shared" si="3"/>
        <v>1</v>
      </c>
      <c r="AH28" s="35">
        <f t="shared" si="14"/>
        <v>0</v>
      </c>
      <c r="AI28" s="35">
        <f t="shared" si="15"/>
        <v>0</v>
      </c>
      <c r="AJ28" s="37">
        <f t="shared" si="4"/>
        <v>1</v>
      </c>
      <c r="AK28" s="38" t="str">
        <f t="shared" si="5"/>
        <v/>
      </c>
    </row>
    <row r="29" spans="1:37" s="82" customFormat="1">
      <c r="A29" s="26">
        <f>IF(المدخلات!C26&lt;&gt;0,المدخلات!C26,"")</f>
        <v>25</v>
      </c>
      <c r="B29" s="27" t="str">
        <f>IF(المدخلات!D26&lt;&gt;"",المدخلات!D26,"")</f>
        <v/>
      </c>
      <c r="C29" s="28" t="str">
        <f>IF(المدخلات!E26&lt;&gt;"",المدخلات!E26,"")</f>
        <v/>
      </c>
      <c r="D29" s="29"/>
      <c r="E29" s="29"/>
      <c r="F29" s="29"/>
      <c r="G29" s="29"/>
      <c r="H29" s="30">
        <f t="shared" si="6"/>
        <v>0</v>
      </c>
      <c r="I29" s="31">
        <f t="shared" si="7"/>
        <v>0</v>
      </c>
      <c r="J29" s="32">
        <f t="shared" si="0"/>
        <v>1</v>
      </c>
      <c r="K29" s="29"/>
      <c r="L29" s="29"/>
      <c r="M29" s="29"/>
      <c r="N29" s="30">
        <f t="shared" si="8"/>
        <v>0</v>
      </c>
      <c r="O29" s="31">
        <f t="shared" si="9"/>
        <v>0</v>
      </c>
      <c r="P29" s="32">
        <f t="shared" si="1"/>
        <v>1</v>
      </c>
      <c r="Q29" s="29"/>
      <c r="R29" s="29"/>
      <c r="S29" s="29"/>
      <c r="T29" s="29"/>
      <c r="U29" s="29"/>
      <c r="V29" s="29"/>
      <c r="W29" s="29"/>
      <c r="X29" s="30">
        <f t="shared" si="10"/>
        <v>0</v>
      </c>
      <c r="Y29" s="31">
        <f t="shared" si="11"/>
        <v>0</v>
      </c>
      <c r="Z29" s="33">
        <f t="shared" si="2"/>
        <v>1</v>
      </c>
      <c r="AA29" s="34"/>
      <c r="AB29" s="34"/>
      <c r="AC29" s="34"/>
      <c r="AD29" s="34"/>
      <c r="AE29" s="35">
        <f t="shared" si="12"/>
        <v>0</v>
      </c>
      <c r="AF29" s="35">
        <f t="shared" si="13"/>
        <v>0</v>
      </c>
      <c r="AG29" s="36">
        <f t="shared" si="3"/>
        <v>1</v>
      </c>
      <c r="AH29" s="35">
        <f t="shared" si="14"/>
        <v>0</v>
      </c>
      <c r="AI29" s="35">
        <f t="shared" si="15"/>
        <v>0</v>
      </c>
      <c r="AJ29" s="37">
        <f t="shared" si="4"/>
        <v>1</v>
      </c>
      <c r="AK29" s="38" t="str">
        <f t="shared" si="5"/>
        <v/>
      </c>
    </row>
    <row r="30" spans="1:37" s="82" customFormat="1">
      <c r="A30" s="26">
        <f>IF(المدخلات!C27&lt;&gt;0,المدخلات!C27,"")</f>
        <v>26</v>
      </c>
      <c r="B30" s="27" t="str">
        <f>IF(المدخلات!D27&lt;&gt;"",المدخلات!D27,"")</f>
        <v/>
      </c>
      <c r="C30" s="28" t="str">
        <f>IF(المدخلات!E27&lt;&gt;"",المدخلات!E27,"")</f>
        <v/>
      </c>
      <c r="D30" s="29"/>
      <c r="E30" s="29"/>
      <c r="F30" s="29"/>
      <c r="G30" s="29"/>
      <c r="H30" s="30">
        <f t="shared" si="6"/>
        <v>0</v>
      </c>
      <c r="I30" s="31">
        <f t="shared" si="7"/>
        <v>0</v>
      </c>
      <c r="J30" s="32">
        <f t="shared" si="0"/>
        <v>1</v>
      </c>
      <c r="K30" s="29"/>
      <c r="L30" s="29"/>
      <c r="M30" s="29"/>
      <c r="N30" s="30">
        <f t="shared" si="8"/>
        <v>0</v>
      </c>
      <c r="O30" s="31">
        <f t="shared" si="9"/>
        <v>0</v>
      </c>
      <c r="P30" s="32">
        <f t="shared" si="1"/>
        <v>1</v>
      </c>
      <c r="Q30" s="29"/>
      <c r="R30" s="29"/>
      <c r="S30" s="29"/>
      <c r="T30" s="29"/>
      <c r="U30" s="29"/>
      <c r="V30" s="29"/>
      <c r="W30" s="29"/>
      <c r="X30" s="30">
        <f t="shared" si="10"/>
        <v>0</v>
      </c>
      <c r="Y30" s="31">
        <f t="shared" si="11"/>
        <v>0</v>
      </c>
      <c r="Z30" s="33">
        <f t="shared" si="2"/>
        <v>1</v>
      </c>
      <c r="AA30" s="34"/>
      <c r="AB30" s="34"/>
      <c r="AC30" s="34"/>
      <c r="AD30" s="34"/>
      <c r="AE30" s="35">
        <f t="shared" si="12"/>
        <v>0</v>
      </c>
      <c r="AF30" s="35">
        <f t="shared" si="13"/>
        <v>0</v>
      </c>
      <c r="AG30" s="36">
        <f t="shared" si="3"/>
        <v>1</v>
      </c>
      <c r="AH30" s="35">
        <f t="shared" si="14"/>
        <v>0</v>
      </c>
      <c r="AI30" s="35">
        <f t="shared" si="15"/>
        <v>0</v>
      </c>
      <c r="AJ30" s="37">
        <f t="shared" si="4"/>
        <v>1</v>
      </c>
      <c r="AK30" s="38" t="str">
        <f t="shared" si="5"/>
        <v/>
      </c>
    </row>
    <row r="31" spans="1:37" s="82" customFormat="1">
      <c r="A31" s="26">
        <f>IF(المدخلات!C28&lt;&gt;0,المدخلات!C28,"")</f>
        <v>27</v>
      </c>
      <c r="B31" s="27" t="str">
        <f>IF(المدخلات!D28&lt;&gt;"",المدخلات!D28,"")</f>
        <v/>
      </c>
      <c r="C31" s="28" t="str">
        <f>IF(المدخلات!E28&lt;&gt;"",المدخلات!E28,"")</f>
        <v/>
      </c>
      <c r="D31" s="29"/>
      <c r="E31" s="29"/>
      <c r="F31" s="29"/>
      <c r="G31" s="29"/>
      <c r="H31" s="30">
        <f t="shared" si="6"/>
        <v>0</v>
      </c>
      <c r="I31" s="31">
        <f t="shared" si="7"/>
        <v>0</v>
      </c>
      <c r="J31" s="32">
        <f t="shared" si="0"/>
        <v>1</v>
      </c>
      <c r="K31" s="29"/>
      <c r="L31" s="29"/>
      <c r="M31" s="29"/>
      <c r="N31" s="30">
        <f t="shared" si="8"/>
        <v>0</v>
      </c>
      <c r="O31" s="31">
        <f t="shared" si="9"/>
        <v>0</v>
      </c>
      <c r="P31" s="32">
        <f t="shared" si="1"/>
        <v>1</v>
      </c>
      <c r="Q31" s="29"/>
      <c r="R31" s="29"/>
      <c r="S31" s="29"/>
      <c r="T31" s="29"/>
      <c r="U31" s="29"/>
      <c r="V31" s="29"/>
      <c r="W31" s="29"/>
      <c r="X31" s="30">
        <f t="shared" si="10"/>
        <v>0</v>
      </c>
      <c r="Y31" s="31">
        <f t="shared" si="11"/>
        <v>0</v>
      </c>
      <c r="Z31" s="33">
        <f t="shared" si="2"/>
        <v>1</v>
      </c>
      <c r="AA31" s="34"/>
      <c r="AB31" s="34"/>
      <c r="AC31" s="34"/>
      <c r="AD31" s="34"/>
      <c r="AE31" s="35">
        <f t="shared" si="12"/>
        <v>0</v>
      </c>
      <c r="AF31" s="35">
        <f t="shared" si="13"/>
        <v>0</v>
      </c>
      <c r="AG31" s="36">
        <f t="shared" si="3"/>
        <v>1</v>
      </c>
      <c r="AH31" s="35">
        <f t="shared" si="14"/>
        <v>0</v>
      </c>
      <c r="AI31" s="35">
        <f t="shared" si="15"/>
        <v>0</v>
      </c>
      <c r="AJ31" s="37">
        <f t="shared" si="4"/>
        <v>1</v>
      </c>
      <c r="AK31" s="38" t="str">
        <f t="shared" si="5"/>
        <v/>
      </c>
    </row>
    <row r="32" spans="1:37" s="82" customFormat="1">
      <c r="A32" s="26">
        <f>IF(المدخلات!C29&lt;&gt;0,المدخلات!C29,"")</f>
        <v>28</v>
      </c>
      <c r="B32" s="27" t="str">
        <f>IF(المدخلات!D29&lt;&gt;"",المدخلات!D29,"")</f>
        <v/>
      </c>
      <c r="C32" s="28" t="str">
        <f>IF(المدخلات!E29&lt;&gt;"",المدخلات!E29,"")</f>
        <v/>
      </c>
      <c r="D32" s="29"/>
      <c r="E32" s="29"/>
      <c r="F32" s="29"/>
      <c r="G32" s="29"/>
      <c r="H32" s="30">
        <f t="shared" si="6"/>
        <v>0</v>
      </c>
      <c r="I32" s="31">
        <f t="shared" si="7"/>
        <v>0</v>
      </c>
      <c r="J32" s="32">
        <f t="shared" si="0"/>
        <v>1</v>
      </c>
      <c r="K32" s="29"/>
      <c r="L32" s="29"/>
      <c r="M32" s="29"/>
      <c r="N32" s="30">
        <f t="shared" si="8"/>
        <v>0</v>
      </c>
      <c r="O32" s="31">
        <f t="shared" si="9"/>
        <v>0</v>
      </c>
      <c r="P32" s="32">
        <f t="shared" si="1"/>
        <v>1</v>
      </c>
      <c r="Q32" s="29"/>
      <c r="R32" s="29"/>
      <c r="S32" s="29"/>
      <c r="T32" s="29"/>
      <c r="U32" s="29"/>
      <c r="V32" s="29"/>
      <c r="W32" s="29"/>
      <c r="X32" s="30">
        <f t="shared" si="10"/>
        <v>0</v>
      </c>
      <c r="Y32" s="31">
        <f t="shared" si="11"/>
        <v>0</v>
      </c>
      <c r="Z32" s="33">
        <f t="shared" si="2"/>
        <v>1</v>
      </c>
      <c r="AA32" s="34"/>
      <c r="AB32" s="34"/>
      <c r="AC32" s="34"/>
      <c r="AD32" s="34"/>
      <c r="AE32" s="35">
        <f t="shared" si="12"/>
        <v>0</v>
      </c>
      <c r="AF32" s="35">
        <f t="shared" si="13"/>
        <v>0</v>
      </c>
      <c r="AG32" s="36">
        <f t="shared" si="3"/>
        <v>1</v>
      </c>
      <c r="AH32" s="35">
        <f t="shared" si="14"/>
        <v>0</v>
      </c>
      <c r="AI32" s="35">
        <f t="shared" si="15"/>
        <v>0</v>
      </c>
      <c r="AJ32" s="37">
        <f t="shared" si="4"/>
        <v>1</v>
      </c>
      <c r="AK32" s="38" t="str">
        <f t="shared" si="5"/>
        <v/>
      </c>
    </row>
    <row r="33" spans="1:37" s="82" customFormat="1">
      <c r="A33" s="26">
        <f>IF(المدخلات!C30&lt;&gt;0,المدخلات!C30,"")</f>
        <v>29</v>
      </c>
      <c r="B33" s="27" t="str">
        <f>IF(المدخلات!D30&lt;&gt;"",المدخلات!D30,"")</f>
        <v/>
      </c>
      <c r="C33" s="28" t="str">
        <f>IF(المدخلات!E30&lt;&gt;"",المدخلات!E30,"")</f>
        <v/>
      </c>
      <c r="D33" s="29"/>
      <c r="E33" s="29"/>
      <c r="F33" s="29"/>
      <c r="G33" s="29"/>
      <c r="H33" s="30">
        <f t="shared" si="6"/>
        <v>0</v>
      </c>
      <c r="I33" s="31">
        <f t="shared" si="7"/>
        <v>0</v>
      </c>
      <c r="J33" s="32">
        <f t="shared" si="0"/>
        <v>1</v>
      </c>
      <c r="K33" s="29"/>
      <c r="L33" s="29"/>
      <c r="M33" s="29"/>
      <c r="N33" s="30">
        <f t="shared" si="8"/>
        <v>0</v>
      </c>
      <c r="O33" s="31">
        <f t="shared" si="9"/>
        <v>0</v>
      </c>
      <c r="P33" s="32">
        <f t="shared" si="1"/>
        <v>1</v>
      </c>
      <c r="Q33" s="29"/>
      <c r="R33" s="29"/>
      <c r="S33" s="29"/>
      <c r="T33" s="29"/>
      <c r="U33" s="29"/>
      <c r="V33" s="29"/>
      <c r="W33" s="29"/>
      <c r="X33" s="30">
        <f t="shared" si="10"/>
        <v>0</v>
      </c>
      <c r="Y33" s="31">
        <f t="shared" si="11"/>
        <v>0</v>
      </c>
      <c r="Z33" s="33">
        <f t="shared" si="2"/>
        <v>1</v>
      </c>
      <c r="AA33" s="34"/>
      <c r="AB33" s="34"/>
      <c r="AC33" s="34"/>
      <c r="AD33" s="34"/>
      <c r="AE33" s="35">
        <f t="shared" si="12"/>
        <v>0</v>
      </c>
      <c r="AF33" s="35">
        <f t="shared" si="13"/>
        <v>0</v>
      </c>
      <c r="AG33" s="36">
        <f t="shared" si="3"/>
        <v>1</v>
      </c>
      <c r="AH33" s="35">
        <f t="shared" si="14"/>
        <v>0</v>
      </c>
      <c r="AI33" s="35">
        <f t="shared" si="15"/>
        <v>0</v>
      </c>
      <c r="AJ33" s="37">
        <f t="shared" si="4"/>
        <v>1</v>
      </c>
      <c r="AK33" s="38" t="str">
        <f t="shared" si="5"/>
        <v/>
      </c>
    </row>
    <row r="34" spans="1:37" s="82" customFormat="1">
      <c r="A34" s="26">
        <f>IF(المدخلات!C31&lt;&gt;0,المدخلات!C31,"")</f>
        <v>30</v>
      </c>
      <c r="B34" s="27" t="str">
        <f>IF(المدخلات!D31&lt;&gt;"",المدخلات!D31,"")</f>
        <v/>
      </c>
      <c r="C34" s="28" t="str">
        <f>IF(المدخلات!E31&lt;&gt;"",المدخلات!E31,"")</f>
        <v/>
      </c>
      <c r="D34" s="29"/>
      <c r="E34" s="29"/>
      <c r="F34" s="29"/>
      <c r="G34" s="29"/>
      <c r="H34" s="30">
        <f t="shared" si="6"/>
        <v>0</v>
      </c>
      <c r="I34" s="31">
        <f t="shared" si="7"/>
        <v>0</v>
      </c>
      <c r="J34" s="32">
        <f t="shared" si="0"/>
        <v>1</v>
      </c>
      <c r="K34" s="29"/>
      <c r="L34" s="29"/>
      <c r="M34" s="29"/>
      <c r="N34" s="30">
        <f t="shared" si="8"/>
        <v>0</v>
      </c>
      <c r="O34" s="31">
        <f t="shared" si="9"/>
        <v>0</v>
      </c>
      <c r="P34" s="32">
        <f t="shared" si="1"/>
        <v>1</v>
      </c>
      <c r="Q34" s="29"/>
      <c r="R34" s="29"/>
      <c r="S34" s="29"/>
      <c r="T34" s="29"/>
      <c r="U34" s="29"/>
      <c r="V34" s="29"/>
      <c r="W34" s="29"/>
      <c r="X34" s="30">
        <f t="shared" si="10"/>
        <v>0</v>
      </c>
      <c r="Y34" s="31">
        <f t="shared" si="11"/>
        <v>0</v>
      </c>
      <c r="Z34" s="33">
        <f t="shared" si="2"/>
        <v>1</v>
      </c>
      <c r="AA34" s="34"/>
      <c r="AB34" s="34"/>
      <c r="AC34" s="34"/>
      <c r="AD34" s="34"/>
      <c r="AE34" s="35">
        <f t="shared" si="12"/>
        <v>0</v>
      </c>
      <c r="AF34" s="35">
        <f t="shared" si="13"/>
        <v>0</v>
      </c>
      <c r="AG34" s="36">
        <f t="shared" si="3"/>
        <v>1</v>
      </c>
      <c r="AH34" s="35">
        <f t="shared" si="14"/>
        <v>0</v>
      </c>
      <c r="AI34" s="35">
        <f t="shared" si="15"/>
        <v>0</v>
      </c>
      <c r="AJ34" s="37">
        <f t="shared" si="4"/>
        <v>1</v>
      </c>
      <c r="AK34" s="38" t="str">
        <f t="shared" si="5"/>
        <v/>
      </c>
    </row>
    <row r="35" spans="1:37" s="82" customFormat="1">
      <c r="A35" s="26">
        <f>IF(المدخلات!C32&lt;&gt;0,المدخلات!C32,"")</f>
        <v>31</v>
      </c>
      <c r="B35" s="27" t="str">
        <f>IF(المدخلات!D32&lt;&gt;"",المدخلات!D32,"")</f>
        <v/>
      </c>
      <c r="C35" s="28" t="str">
        <f>IF(المدخلات!E32&lt;&gt;"",المدخلات!E32,"")</f>
        <v/>
      </c>
      <c r="D35" s="29"/>
      <c r="E35" s="29"/>
      <c r="F35" s="29"/>
      <c r="G35" s="29"/>
      <c r="H35" s="30">
        <f t="shared" si="6"/>
        <v>0</v>
      </c>
      <c r="I35" s="31">
        <f t="shared" si="7"/>
        <v>0</v>
      </c>
      <c r="J35" s="32">
        <f t="shared" si="0"/>
        <v>1</v>
      </c>
      <c r="K35" s="29"/>
      <c r="L35" s="29"/>
      <c r="M35" s="29"/>
      <c r="N35" s="30">
        <f t="shared" si="8"/>
        <v>0</v>
      </c>
      <c r="O35" s="31">
        <f t="shared" si="9"/>
        <v>0</v>
      </c>
      <c r="P35" s="32">
        <f t="shared" si="1"/>
        <v>1</v>
      </c>
      <c r="Q35" s="29"/>
      <c r="R35" s="29"/>
      <c r="S35" s="29"/>
      <c r="T35" s="29"/>
      <c r="U35" s="29"/>
      <c r="V35" s="29"/>
      <c r="W35" s="29"/>
      <c r="X35" s="30">
        <f t="shared" si="10"/>
        <v>0</v>
      </c>
      <c r="Y35" s="31">
        <f t="shared" si="11"/>
        <v>0</v>
      </c>
      <c r="Z35" s="33">
        <f t="shared" si="2"/>
        <v>1</v>
      </c>
      <c r="AA35" s="34"/>
      <c r="AB35" s="34"/>
      <c r="AC35" s="34"/>
      <c r="AD35" s="34"/>
      <c r="AE35" s="35">
        <f t="shared" si="12"/>
        <v>0</v>
      </c>
      <c r="AF35" s="35">
        <f t="shared" si="13"/>
        <v>0</v>
      </c>
      <c r="AG35" s="36">
        <f t="shared" si="3"/>
        <v>1</v>
      </c>
      <c r="AH35" s="35">
        <f t="shared" si="14"/>
        <v>0</v>
      </c>
      <c r="AI35" s="35">
        <f t="shared" si="15"/>
        <v>0</v>
      </c>
      <c r="AJ35" s="37">
        <f t="shared" si="4"/>
        <v>1</v>
      </c>
      <c r="AK35" s="38" t="str">
        <f t="shared" si="5"/>
        <v/>
      </c>
    </row>
    <row r="36" spans="1:37" s="82" customFormat="1">
      <c r="A36" s="26">
        <f>IF(المدخلات!C33&lt;&gt;0,المدخلات!C33,"")</f>
        <v>32</v>
      </c>
      <c r="B36" s="27" t="str">
        <f>IF(المدخلات!D33&lt;&gt;"",المدخلات!D33,"")</f>
        <v/>
      </c>
      <c r="C36" s="28" t="str">
        <f>IF(المدخلات!E33&lt;&gt;"",المدخلات!E33,"")</f>
        <v/>
      </c>
      <c r="D36" s="29"/>
      <c r="E36" s="29"/>
      <c r="F36" s="29"/>
      <c r="G36" s="29"/>
      <c r="H36" s="30">
        <f t="shared" si="6"/>
        <v>0</v>
      </c>
      <c r="I36" s="31">
        <f t="shared" si="7"/>
        <v>0</v>
      </c>
      <c r="J36" s="32">
        <f t="shared" si="0"/>
        <v>1</v>
      </c>
      <c r="K36" s="29"/>
      <c r="L36" s="29"/>
      <c r="M36" s="29"/>
      <c r="N36" s="30">
        <f t="shared" si="8"/>
        <v>0</v>
      </c>
      <c r="O36" s="31">
        <f t="shared" si="9"/>
        <v>0</v>
      </c>
      <c r="P36" s="32">
        <f t="shared" si="1"/>
        <v>1</v>
      </c>
      <c r="Q36" s="29"/>
      <c r="R36" s="29"/>
      <c r="S36" s="29"/>
      <c r="T36" s="29"/>
      <c r="U36" s="29"/>
      <c r="V36" s="29"/>
      <c r="W36" s="29"/>
      <c r="X36" s="30">
        <f t="shared" si="10"/>
        <v>0</v>
      </c>
      <c r="Y36" s="31">
        <f t="shared" si="11"/>
        <v>0</v>
      </c>
      <c r="Z36" s="33">
        <f t="shared" si="2"/>
        <v>1</v>
      </c>
      <c r="AA36" s="34"/>
      <c r="AB36" s="34"/>
      <c r="AC36" s="34"/>
      <c r="AD36" s="34"/>
      <c r="AE36" s="35">
        <f t="shared" si="12"/>
        <v>0</v>
      </c>
      <c r="AF36" s="35">
        <f t="shared" si="13"/>
        <v>0</v>
      </c>
      <c r="AG36" s="36">
        <f t="shared" si="3"/>
        <v>1</v>
      </c>
      <c r="AH36" s="35">
        <f t="shared" si="14"/>
        <v>0</v>
      </c>
      <c r="AI36" s="35">
        <f t="shared" si="15"/>
        <v>0</v>
      </c>
      <c r="AJ36" s="37">
        <f t="shared" si="4"/>
        <v>1</v>
      </c>
      <c r="AK36" s="38" t="str">
        <f t="shared" si="5"/>
        <v/>
      </c>
    </row>
    <row r="37" spans="1:37" s="82" customFormat="1">
      <c r="A37" s="26">
        <f>IF(المدخلات!C34&lt;&gt;0,المدخلات!C34,"")</f>
        <v>33</v>
      </c>
      <c r="B37" s="27" t="str">
        <f>IF(المدخلات!D34&lt;&gt;"",المدخلات!D34,"")</f>
        <v/>
      </c>
      <c r="C37" s="28" t="str">
        <f>IF(المدخلات!E34&lt;&gt;"",المدخلات!E34,"")</f>
        <v/>
      </c>
      <c r="D37" s="29"/>
      <c r="E37" s="29"/>
      <c r="F37" s="29"/>
      <c r="G37" s="29"/>
      <c r="H37" s="30">
        <f t="shared" si="6"/>
        <v>0</v>
      </c>
      <c r="I37" s="31">
        <f t="shared" si="7"/>
        <v>0</v>
      </c>
      <c r="J37" s="32">
        <f t="shared" si="0"/>
        <v>1</v>
      </c>
      <c r="K37" s="29"/>
      <c r="L37" s="29"/>
      <c r="M37" s="29"/>
      <c r="N37" s="30">
        <f t="shared" si="8"/>
        <v>0</v>
      </c>
      <c r="O37" s="31">
        <f t="shared" si="9"/>
        <v>0</v>
      </c>
      <c r="P37" s="32">
        <f t="shared" si="1"/>
        <v>1</v>
      </c>
      <c r="Q37" s="29"/>
      <c r="R37" s="29"/>
      <c r="S37" s="29"/>
      <c r="T37" s="29"/>
      <c r="U37" s="29"/>
      <c r="V37" s="29"/>
      <c r="W37" s="29"/>
      <c r="X37" s="30">
        <f t="shared" si="10"/>
        <v>0</v>
      </c>
      <c r="Y37" s="31">
        <f t="shared" si="11"/>
        <v>0</v>
      </c>
      <c r="Z37" s="33">
        <f t="shared" si="2"/>
        <v>1</v>
      </c>
      <c r="AA37" s="34"/>
      <c r="AB37" s="34"/>
      <c r="AC37" s="34"/>
      <c r="AD37" s="34"/>
      <c r="AE37" s="35">
        <f t="shared" si="12"/>
        <v>0</v>
      </c>
      <c r="AF37" s="35">
        <f t="shared" si="13"/>
        <v>0</v>
      </c>
      <c r="AG37" s="36">
        <f t="shared" si="3"/>
        <v>1</v>
      </c>
      <c r="AH37" s="35">
        <f t="shared" si="14"/>
        <v>0</v>
      </c>
      <c r="AI37" s="35">
        <f t="shared" si="15"/>
        <v>0</v>
      </c>
      <c r="AJ37" s="37">
        <f t="shared" si="4"/>
        <v>1</v>
      </c>
      <c r="AK37" s="38" t="str">
        <f t="shared" si="5"/>
        <v/>
      </c>
    </row>
    <row r="38" spans="1:37" s="82" customFormat="1">
      <c r="A38" s="26">
        <f>IF(المدخلات!C35&lt;&gt;0,المدخلات!C35,"")</f>
        <v>34</v>
      </c>
      <c r="B38" s="27" t="str">
        <f>IF(المدخلات!D35&lt;&gt;"",المدخلات!D35,"")</f>
        <v/>
      </c>
      <c r="C38" s="28" t="str">
        <f>IF(المدخلات!E35&lt;&gt;"",المدخلات!E35,"")</f>
        <v/>
      </c>
      <c r="D38" s="29"/>
      <c r="E38" s="29"/>
      <c r="F38" s="29"/>
      <c r="G38" s="29"/>
      <c r="H38" s="30">
        <f t="shared" si="6"/>
        <v>0</v>
      </c>
      <c r="I38" s="31">
        <f t="shared" si="7"/>
        <v>0</v>
      </c>
      <c r="J38" s="32">
        <f t="shared" si="0"/>
        <v>1</v>
      </c>
      <c r="K38" s="29"/>
      <c r="L38" s="29"/>
      <c r="M38" s="29"/>
      <c r="N38" s="30">
        <f t="shared" si="8"/>
        <v>0</v>
      </c>
      <c r="O38" s="31">
        <f t="shared" si="9"/>
        <v>0</v>
      </c>
      <c r="P38" s="32">
        <f t="shared" si="1"/>
        <v>1</v>
      </c>
      <c r="Q38" s="29"/>
      <c r="R38" s="29"/>
      <c r="S38" s="29"/>
      <c r="T38" s="29"/>
      <c r="U38" s="29"/>
      <c r="V38" s="29"/>
      <c r="W38" s="29"/>
      <c r="X38" s="30">
        <f t="shared" si="10"/>
        <v>0</v>
      </c>
      <c r="Y38" s="31">
        <f t="shared" si="11"/>
        <v>0</v>
      </c>
      <c r="Z38" s="33">
        <f t="shared" si="2"/>
        <v>1</v>
      </c>
      <c r="AA38" s="34"/>
      <c r="AB38" s="34"/>
      <c r="AC38" s="34"/>
      <c r="AD38" s="34"/>
      <c r="AE38" s="35">
        <f t="shared" si="12"/>
        <v>0</v>
      </c>
      <c r="AF38" s="35">
        <f t="shared" si="13"/>
        <v>0</v>
      </c>
      <c r="AG38" s="36">
        <f t="shared" si="3"/>
        <v>1</v>
      </c>
      <c r="AH38" s="35">
        <f t="shared" si="14"/>
        <v>0</v>
      </c>
      <c r="AI38" s="35">
        <f t="shared" si="15"/>
        <v>0</v>
      </c>
      <c r="AJ38" s="37">
        <f t="shared" si="4"/>
        <v>1</v>
      </c>
      <c r="AK38" s="38" t="str">
        <f t="shared" si="5"/>
        <v/>
      </c>
    </row>
    <row r="39" spans="1:37" s="82" customFormat="1">
      <c r="A39" s="26">
        <f>IF(المدخلات!C36&lt;&gt;0,المدخلات!C36,"")</f>
        <v>35</v>
      </c>
      <c r="B39" s="27" t="str">
        <f>IF(المدخلات!D36&lt;&gt;"",المدخلات!D36,"")</f>
        <v/>
      </c>
      <c r="C39" s="28" t="str">
        <f>IF(المدخلات!E36&lt;&gt;"",المدخلات!E36,"")</f>
        <v/>
      </c>
      <c r="D39" s="29"/>
      <c r="E39" s="29"/>
      <c r="F39" s="29"/>
      <c r="G39" s="29"/>
      <c r="H39" s="30">
        <f t="shared" si="6"/>
        <v>0</v>
      </c>
      <c r="I39" s="31">
        <f t="shared" si="7"/>
        <v>0</v>
      </c>
      <c r="J39" s="32">
        <f t="shared" si="0"/>
        <v>1</v>
      </c>
      <c r="K39" s="29"/>
      <c r="L39" s="29"/>
      <c r="M39" s="29"/>
      <c r="N39" s="30">
        <f t="shared" si="8"/>
        <v>0</v>
      </c>
      <c r="O39" s="31">
        <f t="shared" si="9"/>
        <v>0</v>
      </c>
      <c r="P39" s="32">
        <f t="shared" si="1"/>
        <v>1</v>
      </c>
      <c r="Q39" s="29"/>
      <c r="R39" s="29"/>
      <c r="S39" s="29"/>
      <c r="T39" s="29"/>
      <c r="U39" s="29"/>
      <c r="V39" s="29"/>
      <c r="W39" s="29"/>
      <c r="X39" s="30">
        <f t="shared" si="10"/>
        <v>0</v>
      </c>
      <c r="Y39" s="31">
        <f t="shared" si="11"/>
        <v>0</v>
      </c>
      <c r="Z39" s="33">
        <f t="shared" si="2"/>
        <v>1</v>
      </c>
      <c r="AA39" s="34"/>
      <c r="AB39" s="34"/>
      <c r="AC39" s="34"/>
      <c r="AD39" s="34"/>
      <c r="AE39" s="35">
        <f t="shared" si="12"/>
        <v>0</v>
      </c>
      <c r="AF39" s="35">
        <f t="shared" si="13"/>
        <v>0</v>
      </c>
      <c r="AG39" s="36">
        <f t="shared" si="3"/>
        <v>1</v>
      </c>
      <c r="AH39" s="35">
        <f t="shared" si="14"/>
        <v>0</v>
      </c>
      <c r="AI39" s="35">
        <f t="shared" si="15"/>
        <v>0</v>
      </c>
      <c r="AJ39" s="37">
        <f t="shared" si="4"/>
        <v>1</v>
      </c>
      <c r="AK39" s="38" t="str">
        <f t="shared" si="5"/>
        <v/>
      </c>
    </row>
    <row r="40" spans="1:37" s="82" customFormat="1">
      <c r="A40" s="26">
        <f>IF(المدخلات!C37&lt;&gt;0,المدخلات!C37,"")</f>
        <v>36</v>
      </c>
      <c r="B40" s="27" t="str">
        <f>IF(المدخلات!D37&lt;&gt;"",المدخلات!D37,"")</f>
        <v/>
      </c>
      <c r="C40" s="28" t="str">
        <f>IF(المدخلات!E37&lt;&gt;"",المدخلات!E37,"")</f>
        <v/>
      </c>
      <c r="D40" s="29"/>
      <c r="E40" s="29"/>
      <c r="F40" s="29"/>
      <c r="G40" s="29"/>
      <c r="H40" s="30">
        <f t="shared" ref="H40:H43" si="16">IF(A40&lt;&gt;"",SUM(D40:G40),"")</f>
        <v>0</v>
      </c>
      <c r="I40" s="31">
        <f t="shared" ref="I40:I43" si="17">IF(A40&lt;&gt;"",(D40+E40+F40+G40)/4,"")</f>
        <v>0</v>
      </c>
      <c r="J40" s="32">
        <f t="shared" si="0"/>
        <v>1</v>
      </c>
      <c r="K40" s="29"/>
      <c r="L40" s="29"/>
      <c r="M40" s="29"/>
      <c r="N40" s="30">
        <f t="shared" ref="N40:N43" si="18">IF(A40&lt;&gt;"",SUM(K40:M40),"")</f>
        <v>0</v>
      </c>
      <c r="O40" s="31">
        <f t="shared" ref="O40:O43" si="19">IF(A40&lt;&gt;"",(K40+L40+M40)/3,"")</f>
        <v>0</v>
      </c>
      <c r="P40" s="32">
        <f t="shared" si="1"/>
        <v>1</v>
      </c>
      <c r="Q40" s="29"/>
      <c r="R40" s="29"/>
      <c r="S40" s="29"/>
      <c r="T40" s="29"/>
      <c r="U40" s="29"/>
      <c r="V40" s="29"/>
      <c r="W40" s="29"/>
      <c r="X40" s="30">
        <f t="shared" ref="X40:X43" si="20">IF(A40&lt;&gt;"",IF(W40&lt;&gt;7.77,SUM(Q40:W40),SUM(Q40:V40)),"")</f>
        <v>0</v>
      </c>
      <c r="Y40" s="31">
        <f t="shared" ref="Y40:Y43" si="21">IF(A40&lt;&gt;"",IF(W40=7.77,X40/6,X40/7),"")</f>
        <v>0</v>
      </c>
      <c r="Z40" s="33">
        <f t="shared" si="2"/>
        <v>1</v>
      </c>
      <c r="AA40" s="34"/>
      <c r="AB40" s="34"/>
      <c r="AC40" s="34"/>
      <c r="AD40" s="34"/>
      <c r="AE40" s="35">
        <f t="shared" ref="AE40:AE43" si="22">IF(A40&lt;&gt;"",SUM(AA40:AD40),"")</f>
        <v>0</v>
      </c>
      <c r="AF40" s="35">
        <f t="shared" ref="AF40:AF43" si="23">IF(A40&lt;&gt;"",AE40/4,"")</f>
        <v>0</v>
      </c>
      <c r="AG40" s="36">
        <f t="shared" si="3"/>
        <v>1</v>
      </c>
      <c r="AH40" s="35">
        <f t="shared" ref="AH40:AH43" si="24">IF(A40&lt;&gt;"",I40*2+O40*2+Y40+AF40*1.5,"")</f>
        <v>0</v>
      </c>
      <c r="AI40" s="35">
        <f t="shared" si="15"/>
        <v>0</v>
      </c>
      <c r="AJ40" s="37">
        <f t="shared" si="4"/>
        <v>1</v>
      </c>
      <c r="AK40" s="38" t="str">
        <f t="shared" si="5"/>
        <v/>
      </c>
    </row>
    <row r="41" spans="1:37" s="82" customFormat="1">
      <c r="A41" s="26">
        <f>IF(المدخلات!C38&lt;&gt;0,المدخلات!C38,"")</f>
        <v>37</v>
      </c>
      <c r="B41" s="27" t="str">
        <f>IF(المدخلات!D38&lt;&gt;"",المدخلات!D38,"")</f>
        <v/>
      </c>
      <c r="C41" s="28" t="str">
        <f>IF(المدخلات!E38&lt;&gt;"",المدخلات!E38,"")</f>
        <v/>
      </c>
      <c r="D41" s="29"/>
      <c r="E41" s="29"/>
      <c r="F41" s="29"/>
      <c r="G41" s="29"/>
      <c r="H41" s="30">
        <f t="shared" si="16"/>
        <v>0</v>
      </c>
      <c r="I41" s="31">
        <f t="shared" si="17"/>
        <v>0</v>
      </c>
      <c r="J41" s="32">
        <f t="shared" si="0"/>
        <v>1</v>
      </c>
      <c r="K41" s="29"/>
      <c r="L41" s="29"/>
      <c r="M41" s="29"/>
      <c r="N41" s="30">
        <f t="shared" si="18"/>
        <v>0</v>
      </c>
      <c r="O41" s="31">
        <f t="shared" si="19"/>
        <v>0</v>
      </c>
      <c r="P41" s="32">
        <f t="shared" si="1"/>
        <v>1</v>
      </c>
      <c r="Q41" s="29"/>
      <c r="R41" s="29"/>
      <c r="S41" s="29"/>
      <c r="T41" s="29"/>
      <c r="U41" s="29"/>
      <c r="V41" s="29"/>
      <c r="W41" s="29"/>
      <c r="X41" s="30">
        <f t="shared" si="20"/>
        <v>0</v>
      </c>
      <c r="Y41" s="31">
        <f t="shared" si="21"/>
        <v>0</v>
      </c>
      <c r="Z41" s="33">
        <f t="shared" si="2"/>
        <v>1</v>
      </c>
      <c r="AA41" s="34"/>
      <c r="AB41" s="34"/>
      <c r="AC41" s="34"/>
      <c r="AD41" s="34"/>
      <c r="AE41" s="35">
        <f t="shared" si="22"/>
        <v>0</v>
      </c>
      <c r="AF41" s="35">
        <f t="shared" si="23"/>
        <v>0</v>
      </c>
      <c r="AG41" s="36">
        <f t="shared" si="3"/>
        <v>1</v>
      </c>
      <c r="AH41" s="35">
        <f t="shared" si="24"/>
        <v>0</v>
      </c>
      <c r="AI41" s="35">
        <f t="shared" si="15"/>
        <v>0</v>
      </c>
      <c r="AJ41" s="37">
        <f t="shared" si="4"/>
        <v>1</v>
      </c>
      <c r="AK41" s="38" t="str">
        <f t="shared" si="5"/>
        <v/>
      </c>
    </row>
    <row r="42" spans="1:37" s="82" customFormat="1">
      <c r="A42" s="26">
        <f>IF(المدخلات!C39&lt;&gt;0,المدخلات!C39,"")</f>
        <v>38</v>
      </c>
      <c r="B42" s="27" t="str">
        <f>IF(المدخلات!D39&lt;&gt;"",المدخلات!D39,"")</f>
        <v/>
      </c>
      <c r="C42" s="28" t="str">
        <f>IF(المدخلات!E39&lt;&gt;"",المدخلات!E39,"")</f>
        <v/>
      </c>
      <c r="D42" s="29"/>
      <c r="E42" s="29"/>
      <c r="F42" s="29"/>
      <c r="G42" s="29"/>
      <c r="H42" s="30">
        <f t="shared" si="16"/>
        <v>0</v>
      </c>
      <c r="I42" s="31">
        <f t="shared" si="17"/>
        <v>0</v>
      </c>
      <c r="J42" s="32">
        <f t="shared" si="0"/>
        <v>1</v>
      </c>
      <c r="K42" s="29"/>
      <c r="L42" s="29"/>
      <c r="M42" s="29"/>
      <c r="N42" s="30">
        <f t="shared" si="18"/>
        <v>0</v>
      </c>
      <c r="O42" s="31">
        <f t="shared" si="19"/>
        <v>0</v>
      </c>
      <c r="P42" s="32">
        <f t="shared" si="1"/>
        <v>1</v>
      </c>
      <c r="Q42" s="29"/>
      <c r="R42" s="29"/>
      <c r="S42" s="29"/>
      <c r="T42" s="29"/>
      <c r="U42" s="29"/>
      <c r="V42" s="29"/>
      <c r="W42" s="29"/>
      <c r="X42" s="30">
        <f t="shared" si="20"/>
        <v>0</v>
      </c>
      <c r="Y42" s="31">
        <f t="shared" si="21"/>
        <v>0</v>
      </c>
      <c r="Z42" s="33">
        <f t="shared" si="2"/>
        <v>1</v>
      </c>
      <c r="AA42" s="34"/>
      <c r="AB42" s="34"/>
      <c r="AC42" s="34"/>
      <c r="AD42" s="34"/>
      <c r="AE42" s="35">
        <f t="shared" si="22"/>
        <v>0</v>
      </c>
      <c r="AF42" s="35">
        <f t="shared" si="23"/>
        <v>0</v>
      </c>
      <c r="AG42" s="36">
        <f t="shared" si="3"/>
        <v>1</v>
      </c>
      <c r="AH42" s="35">
        <f t="shared" si="24"/>
        <v>0</v>
      </c>
      <c r="AI42" s="35">
        <f t="shared" si="15"/>
        <v>0</v>
      </c>
      <c r="AJ42" s="37">
        <f t="shared" si="4"/>
        <v>1</v>
      </c>
      <c r="AK42" s="38" t="str">
        <f t="shared" si="5"/>
        <v/>
      </c>
    </row>
    <row r="43" spans="1:37" s="82" customFormat="1">
      <c r="A43" s="26">
        <f>IF(المدخلات!C40&lt;&gt;0,المدخلات!C40,"")</f>
        <v>39</v>
      </c>
      <c r="B43" s="27" t="str">
        <f>IF(المدخلات!D40&lt;&gt;"",المدخلات!D40,"")</f>
        <v/>
      </c>
      <c r="C43" s="28" t="str">
        <f>IF(المدخلات!E40&lt;&gt;"",المدخلات!E40,"")</f>
        <v/>
      </c>
      <c r="D43" s="29"/>
      <c r="E43" s="29"/>
      <c r="F43" s="29"/>
      <c r="G43" s="29"/>
      <c r="H43" s="30">
        <f t="shared" si="16"/>
        <v>0</v>
      </c>
      <c r="I43" s="31">
        <f t="shared" si="17"/>
        <v>0</v>
      </c>
      <c r="J43" s="32">
        <f t="shared" si="0"/>
        <v>1</v>
      </c>
      <c r="K43" s="29"/>
      <c r="L43" s="29"/>
      <c r="M43" s="29"/>
      <c r="N43" s="30">
        <f t="shared" si="18"/>
        <v>0</v>
      </c>
      <c r="O43" s="31">
        <f t="shared" si="19"/>
        <v>0</v>
      </c>
      <c r="P43" s="32">
        <f t="shared" si="1"/>
        <v>1</v>
      </c>
      <c r="Q43" s="29"/>
      <c r="R43" s="29"/>
      <c r="S43" s="29"/>
      <c r="T43" s="29"/>
      <c r="U43" s="29"/>
      <c r="V43" s="29"/>
      <c r="W43" s="29"/>
      <c r="X43" s="30">
        <f t="shared" si="20"/>
        <v>0</v>
      </c>
      <c r="Y43" s="31">
        <f t="shared" si="21"/>
        <v>0</v>
      </c>
      <c r="Z43" s="33">
        <f t="shared" si="2"/>
        <v>1</v>
      </c>
      <c r="AA43" s="34"/>
      <c r="AB43" s="34"/>
      <c r="AC43" s="34"/>
      <c r="AD43" s="34"/>
      <c r="AE43" s="35">
        <f t="shared" si="22"/>
        <v>0</v>
      </c>
      <c r="AF43" s="35">
        <f t="shared" si="23"/>
        <v>0</v>
      </c>
      <c r="AG43" s="36">
        <f t="shared" si="3"/>
        <v>1</v>
      </c>
      <c r="AH43" s="35">
        <f t="shared" si="24"/>
        <v>0</v>
      </c>
      <c r="AI43" s="35">
        <f t="shared" si="15"/>
        <v>0</v>
      </c>
      <c r="AJ43" s="37">
        <f t="shared" si="4"/>
        <v>1</v>
      </c>
      <c r="AK43" s="38" t="str">
        <f t="shared" si="5"/>
        <v/>
      </c>
    </row>
    <row r="44" spans="1:37" s="82" customFormat="1">
      <c r="A44" s="26">
        <f>IF(المدخلات!C41&lt;&gt;0,المدخلات!C41,"")</f>
        <v>40</v>
      </c>
      <c r="B44" s="27" t="str">
        <f>IF(المدخلات!D41&lt;&gt;"",المدخلات!D41,"")</f>
        <v/>
      </c>
      <c r="C44" s="28" t="str">
        <f>IF(المدخلات!E41&lt;&gt;"",المدخلات!E41,"")</f>
        <v/>
      </c>
      <c r="D44" s="29"/>
      <c r="E44" s="29"/>
      <c r="F44" s="29"/>
      <c r="G44" s="29"/>
      <c r="H44" s="30">
        <f t="shared" ref="H44:H49" si="25">IF(A44&lt;&gt;"",SUM(D44:G44),"")</f>
        <v>0</v>
      </c>
      <c r="I44" s="31">
        <f t="shared" ref="I44:I49" si="26">IF(A44&lt;&gt;"",(D44+E44+F44+G44)/4,"")</f>
        <v>0</v>
      </c>
      <c r="J44" s="32">
        <f t="shared" ref="J44:J49" si="27">IF(A44&lt;&gt;"",RANK(I44,I$5:I$49,0),"")</f>
        <v>1</v>
      </c>
      <c r="K44" s="29"/>
      <c r="L44" s="29"/>
      <c r="M44" s="29"/>
      <c r="N44" s="30">
        <f t="shared" ref="N44:N49" si="28">IF(A44&lt;&gt;"",SUM(K44:M44),"")</f>
        <v>0</v>
      </c>
      <c r="O44" s="31">
        <f t="shared" ref="O44:O49" si="29">IF(A44&lt;&gt;"",(K44+L44+M44)/3,"")</f>
        <v>0</v>
      </c>
      <c r="P44" s="32">
        <f t="shared" ref="P44:P49" si="30">IF(A44&lt;&gt;"",RANK(O44,O$5:O$49,0),"")</f>
        <v>1</v>
      </c>
      <c r="Q44" s="29"/>
      <c r="R44" s="29"/>
      <c r="S44" s="29"/>
      <c r="T44" s="29"/>
      <c r="U44" s="29"/>
      <c r="V44" s="29"/>
      <c r="W44" s="29"/>
      <c r="X44" s="30">
        <f t="shared" ref="X44:X49" si="31">IF(A44&lt;&gt;"",IF(W44&lt;&gt;7.77,SUM(Q44:W44),SUM(Q44:V44)),"")</f>
        <v>0</v>
      </c>
      <c r="Y44" s="31">
        <f t="shared" ref="Y44:Y49" si="32">IF(A44&lt;&gt;"",IF(W44=7.77,X44/6,X44/7),"")</f>
        <v>0</v>
      </c>
      <c r="Z44" s="33">
        <f t="shared" ref="Z44:Z49" si="33">IF(A44&lt;&gt;"",RANK(Y44,Y$5:Y$49,0),"")</f>
        <v>1</v>
      </c>
      <c r="AA44" s="34"/>
      <c r="AB44" s="34"/>
      <c r="AC44" s="34"/>
      <c r="AD44" s="34"/>
      <c r="AE44" s="35">
        <f t="shared" ref="AE44:AE49" si="34">IF(A44&lt;&gt;"",SUM(AA44:AD44),"")</f>
        <v>0</v>
      </c>
      <c r="AF44" s="35">
        <f t="shared" ref="AF44:AF49" si="35">IF(A44&lt;&gt;"",AE44/4,"")</f>
        <v>0</v>
      </c>
      <c r="AG44" s="36">
        <f t="shared" ref="AG44:AG49" si="36">IF(A44&lt;&gt;"",RANK(AF44,AF$5:AF$49,0),"")</f>
        <v>1</v>
      </c>
      <c r="AH44" s="35">
        <f t="shared" ref="AH44:AH49" si="37">IF(A44&lt;&gt;"",I44*2+O44*2+Y44+AF44*1.5,"")</f>
        <v>0</v>
      </c>
      <c r="AI44" s="35">
        <f t="shared" si="15"/>
        <v>0</v>
      </c>
      <c r="AJ44" s="37">
        <f t="shared" ref="AJ44:AJ49" si="38">IF(A44&lt;&gt;"",RANK(AI44,AI$5:AI$49,0),"")</f>
        <v>1</v>
      </c>
      <c r="AK44" s="38" t="str">
        <f t="shared" ref="AK44:AK49" si="39">IF(A44&lt;&gt;"",IF(AI44&gt;=16,"شكر",IF(AI44&gt;=15,"شرف",IF(AI44&gt;=14,"تشجيع",IF(AI44&gt;=13,"رضا","")))),"")</f>
        <v/>
      </c>
    </row>
    <row r="45" spans="1:37" s="82" customFormat="1">
      <c r="A45" s="26">
        <f>IF(المدخلات!C42&lt;&gt;0,المدخلات!C42,"")</f>
        <v>41</v>
      </c>
      <c r="B45" s="27" t="str">
        <f>IF(المدخلات!D42&lt;&gt;"",المدخلات!D42,"")</f>
        <v/>
      </c>
      <c r="C45" s="28" t="str">
        <f>IF(المدخلات!E42&lt;&gt;"",المدخلات!E42,"")</f>
        <v/>
      </c>
      <c r="D45" s="29"/>
      <c r="E45" s="29"/>
      <c r="F45" s="29"/>
      <c r="G45" s="29"/>
      <c r="H45" s="30">
        <f t="shared" si="25"/>
        <v>0</v>
      </c>
      <c r="I45" s="31">
        <f t="shared" si="26"/>
        <v>0</v>
      </c>
      <c r="J45" s="32">
        <f t="shared" si="27"/>
        <v>1</v>
      </c>
      <c r="K45" s="29"/>
      <c r="L45" s="29"/>
      <c r="M45" s="29"/>
      <c r="N45" s="30">
        <f t="shared" si="28"/>
        <v>0</v>
      </c>
      <c r="O45" s="31">
        <f t="shared" si="29"/>
        <v>0</v>
      </c>
      <c r="P45" s="32">
        <f t="shared" si="30"/>
        <v>1</v>
      </c>
      <c r="Q45" s="29"/>
      <c r="R45" s="29"/>
      <c r="S45" s="29"/>
      <c r="T45" s="29"/>
      <c r="U45" s="29"/>
      <c r="V45" s="29"/>
      <c r="W45" s="29"/>
      <c r="X45" s="30">
        <f t="shared" si="31"/>
        <v>0</v>
      </c>
      <c r="Y45" s="31">
        <f t="shared" si="32"/>
        <v>0</v>
      </c>
      <c r="Z45" s="33">
        <f t="shared" si="33"/>
        <v>1</v>
      </c>
      <c r="AA45" s="34"/>
      <c r="AB45" s="34"/>
      <c r="AC45" s="34"/>
      <c r="AD45" s="34"/>
      <c r="AE45" s="35">
        <f t="shared" si="34"/>
        <v>0</v>
      </c>
      <c r="AF45" s="35">
        <f t="shared" si="35"/>
        <v>0</v>
      </c>
      <c r="AG45" s="36">
        <f t="shared" si="36"/>
        <v>1</v>
      </c>
      <c r="AH45" s="35">
        <f t="shared" si="37"/>
        <v>0</v>
      </c>
      <c r="AI45" s="35">
        <f t="shared" si="15"/>
        <v>0</v>
      </c>
      <c r="AJ45" s="37">
        <f t="shared" si="38"/>
        <v>1</v>
      </c>
      <c r="AK45" s="38" t="str">
        <f t="shared" si="39"/>
        <v/>
      </c>
    </row>
    <row r="46" spans="1:37" s="82" customFormat="1">
      <c r="A46" s="26">
        <f>IF(المدخلات!C43&lt;&gt;0,المدخلات!C43,"")</f>
        <v>42</v>
      </c>
      <c r="B46" s="27" t="str">
        <f>IF(المدخلات!D43&lt;&gt;"",المدخلات!D43,"")</f>
        <v/>
      </c>
      <c r="C46" s="28" t="str">
        <f>IF(المدخلات!E43&lt;&gt;"",المدخلات!E43,"")</f>
        <v/>
      </c>
      <c r="D46" s="29"/>
      <c r="E46" s="29"/>
      <c r="F46" s="29"/>
      <c r="G46" s="29"/>
      <c r="H46" s="30">
        <f t="shared" si="25"/>
        <v>0</v>
      </c>
      <c r="I46" s="31">
        <f t="shared" si="26"/>
        <v>0</v>
      </c>
      <c r="J46" s="32">
        <f t="shared" si="27"/>
        <v>1</v>
      </c>
      <c r="K46" s="29"/>
      <c r="L46" s="29"/>
      <c r="M46" s="29"/>
      <c r="N46" s="30">
        <f t="shared" si="28"/>
        <v>0</v>
      </c>
      <c r="O46" s="31">
        <f t="shared" si="29"/>
        <v>0</v>
      </c>
      <c r="P46" s="32">
        <f t="shared" si="30"/>
        <v>1</v>
      </c>
      <c r="Q46" s="29"/>
      <c r="R46" s="29"/>
      <c r="S46" s="29"/>
      <c r="T46" s="29"/>
      <c r="U46" s="29"/>
      <c r="V46" s="29"/>
      <c r="W46" s="29"/>
      <c r="X46" s="30">
        <f t="shared" si="31"/>
        <v>0</v>
      </c>
      <c r="Y46" s="31">
        <f t="shared" si="32"/>
        <v>0</v>
      </c>
      <c r="Z46" s="33">
        <f t="shared" si="33"/>
        <v>1</v>
      </c>
      <c r="AA46" s="34"/>
      <c r="AB46" s="34"/>
      <c r="AC46" s="34"/>
      <c r="AD46" s="34"/>
      <c r="AE46" s="35">
        <f t="shared" si="34"/>
        <v>0</v>
      </c>
      <c r="AF46" s="35">
        <f t="shared" si="35"/>
        <v>0</v>
      </c>
      <c r="AG46" s="36">
        <f t="shared" si="36"/>
        <v>1</v>
      </c>
      <c r="AH46" s="35">
        <f t="shared" si="37"/>
        <v>0</v>
      </c>
      <c r="AI46" s="35">
        <f t="shared" si="15"/>
        <v>0</v>
      </c>
      <c r="AJ46" s="37">
        <f t="shared" si="38"/>
        <v>1</v>
      </c>
      <c r="AK46" s="38" t="str">
        <f t="shared" si="39"/>
        <v/>
      </c>
    </row>
    <row r="47" spans="1:37" s="82" customFormat="1">
      <c r="A47" s="26">
        <f>IF(المدخلات!C44&lt;&gt;0,المدخلات!C44,"")</f>
        <v>43</v>
      </c>
      <c r="B47" s="27" t="str">
        <f>IF(المدخلات!D44&lt;&gt;"",المدخلات!D44,"")</f>
        <v/>
      </c>
      <c r="C47" s="28" t="str">
        <f>IF(المدخلات!E44&lt;&gt;"",المدخلات!E44,"")</f>
        <v/>
      </c>
      <c r="D47" s="29"/>
      <c r="E47" s="29"/>
      <c r="F47" s="29"/>
      <c r="G47" s="29"/>
      <c r="H47" s="30">
        <f t="shared" si="25"/>
        <v>0</v>
      </c>
      <c r="I47" s="31">
        <f t="shared" si="26"/>
        <v>0</v>
      </c>
      <c r="J47" s="32">
        <f t="shared" si="27"/>
        <v>1</v>
      </c>
      <c r="K47" s="29"/>
      <c r="L47" s="29"/>
      <c r="M47" s="29"/>
      <c r="N47" s="30">
        <f t="shared" si="28"/>
        <v>0</v>
      </c>
      <c r="O47" s="31">
        <f t="shared" si="29"/>
        <v>0</v>
      </c>
      <c r="P47" s="32">
        <f t="shared" si="30"/>
        <v>1</v>
      </c>
      <c r="Q47" s="29"/>
      <c r="R47" s="29"/>
      <c r="S47" s="29"/>
      <c r="T47" s="29"/>
      <c r="U47" s="29"/>
      <c r="V47" s="29"/>
      <c r="W47" s="29"/>
      <c r="X47" s="30">
        <f t="shared" si="31"/>
        <v>0</v>
      </c>
      <c r="Y47" s="31">
        <f t="shared" si="32"/>
        <v>0</v>
      </c>
      <c r="Z47" s="33">
        <f t="shared" si="33"/>
        <v>1</v>
      </c>
      <c r="AA47" s="34"/>
      <c r="AB47" s="34"/>
      <c r="AC47" s="34"/>
      <c r="AD47" s="34"/>
      <c r="AE47" s="35">
        <f t="shared" si="34"/>
        <v>0</v>
      </c>
      <c r="AF47" s="35">
        <f t="shared" si="35"/>
        <v>0</v>
      </c>
      <c r="AG47" s="36">
        <f t="shared" si="36"/>
        <v>1</v>
      </c>
      <c r="AH47" s="35">
        <f t="shared" si="37"/>
        <v>0</v>
      </c>
      <c r="AI47" s="35">
        <f t="shared" si="15"/>
        <v>0</v>
      </c>
      <c r="AJ47" s="37">
        <f t="shared" si="38"/>
        <v>1</v>
      </c>
      <c r="AK47" s="38" t="str">
        <f t="shared" si="39"/>
        <v/>
      </c>
    </row>
    <row r="48" spans="1:37" s="82" customFormat="1">
      <c r="A48" s="26">
        <f>IF(المدخلات!C45&lt;&gt;0,المدخلات!C45,"")</f>
        <v>44</v>
      </c>
      <c r="B48" s="27" t="str">
        <f>IF(المدخلات!D45&lt;&gt;"",المدخلات!D45,"")</f>
        <v/>
      </c>
      <c r="C48" s="28" t="str">
        <f>IF(المدخلات!E45&lt;&gt;"",المدخلات!E45,"")</f>
        <v/>
      </c>
      <c r="D48" s="29"/>
      <c r="E48" s="29"/>
      <c r="F48" s="29"/>
      <c r="G48" s="29"/>
      <c r="H48" s="30">
        <f t="shared" si="25"/>
        <v>0</v>
      </c>
      <c r="I48" s="31">
        <f t="shared" si="26"/>
        <v>0</v>
      </c>
      <c r="J48" s="32">
        <f t="shared" si="27"/>
        <v>1</v>
      </c>
      <c r="K48" s="29"/>
      <c r="L48" s="29"/>
      <c r="M48" s="29"/>
      <c r="N48" s="30">
        <f t="shared" si="28"/>
        <v>0</v>
      </c>
      <c r="O48" s="31">
        <f t="shared" si="29"/>
        <v>0</v>
      </c>
      <c r="P48" s="32">
        <f t="shared" si="30"/>
        <v>1</v>
      </c>
      <c r="Q48" s="29"/>
      <c r="R48" s="29"/>
      <c r="S48" s="29"/>
      <c r="T48" s="29"/>
      <c r="U48" s="29"/>
      <c r="V48" s="29"/>
      <c r="W48" s="29"/>
      <c r="X48" s="30">
        <f t="shared" si="31"/>
        <v>0</v>
      </c>
      <c r="Y48" s="31">
        <f t="shared" si="32"/>
        <v>0</v>
      </c>
      <c r="Z48" s="33">
        <f t="shared" si="33"/>
        <v>1</v>
      </c>
      <c r="AA48" s="34"/>
      <c r="AB48" s="34"/>
      <c r="AC48" s="34"/>
      <c r="AD48" s="34"/>
      <c r="AE48" s="35">
        <f t="shared" si="34"/>
        <v>0</v>
      </c>
      <c r="AF48" s="35">
        <f t="shared" si="35"/>
        <v>0</v>
      </c>
      <c r="AG48" s="36">
        <f t="shared" si="36"/>
        <v>1</v>
      </c>
      <c r="AH48" s="35">
        <f t="shared" si="37"/>
        <v>0</v>
      </c>
      <c r="AI48" s="35">
        <f t="shared" si="15"/>
        <v>0</v>
      </c>
      <c r="AJ48" s="37">
        <f t="shared" si="38"/>
        <v>1</v>
      </c>
      <c r="AK48" s="38" t="str">
        <f t="shared" si="39"/>
        <v/>
      </c>
    </row>
    <row r="49" spans="1:43" s="82" customFormat="1">
      <c r="A49" s="26">
        <f>IF(المدخلات!C46&lt;&gt;0,المدخلات!C46,"")</f>
        <v>45</v>
      </c>
      <c r="B49" s="27" t="str">
        <f>IF(المدخلات!D46&lt;&gt;"",المدخلات!D46,"")</f>
        <v/>
      </c>
      <c r="C49" s="28" t="str">
        <f>IF(المدخلات!E46&lt;&gt;"",المدخلات!E46,"")</f>
        <v/>
      </c>
      <c r="D49" s="29"/>
      <c r="E49" s="29"/>
      <c r="F49" s="29"/>
      <c r="G49" s="29"/>
      <c r="H49" s="30">
        <f t="shared" si="25"/>
        <v>0</v>
      </c>
      <c r="I49" s="31">
        <f t="shared" si="26"/>
        <v>0</v>
      </c>
      <c r="J49" s="32">
        <f t="shared" si="27"/>
        <v>1</v>
      </c>
      <c r="K49" s="29"/>
      <c r="L49" s="29"/>
      <c r="M49" s="29"/>
      <c r="N49" s="30">
        <f t="shared" si="28"/>
        <v>0</v>
      </c>
      <c r="O49" s="31">
        <f t="shared" si="29"/>
        <v>0</v>
      </c>
      <c r="P49" s="32">
        <f t="shared" si="30"/>
        <v>1</v>
      </c>
      <c r="Q49" s="29"/>
      <c r="R49" s="29"/>
      <c r="S49" s="29"/>
      <c r="T49" s="29"/>
      <c r="U49" s="29"/>
      <c r="V49" s="29"/>
      <c r="W49" s="29"/>
      <c r="X49" s="30">
        <f t="shared" si="31"/>
        <v>0</v>
      </c>
      <c r="Y49" s="31">
        <f t="shared" si="32"/>
        <v>0</v>
      </c>
      <c r="Z49" s="33">
        <f t="shared" si="33"/>
        <v>1</v>
      </c>
      <c r="AA49" s="34"/>
      <c r="AB49" s="34"/>
      <c r="AC49" s="34"/>
      <c r="AD49" s="34"/>
      <c r="AE49" s="35">
        <f t="shared" si="34"/>
        <v>0</v>
      </c>
      <c r="AF49" s="35">
        <f t="shared" si="35"/>
        <v>0</v>
      </c>
      <c r="AG49" s="36">
        <f t="shared" si="36"/>
        <v>1</v>
      </c>
      <c r="AH49" s="35">
        <f t="shared" si="37"/>
        <v>0</v>
      </c>
      <c r="AI49" s="35">
        <f t="shared" si="15"/>
        <v>0</v>
      </c>
      <c r="AJ49" s="37">
        <f t="shared" si="38"/>
        <v>1</v>
      </c>
      <c r="AK49" s="38" t="str">
        <f t="shared" si="39"/>
        <v/>
      </c>
    </row>
    <row r="51" spans="1:43" s="82" customFormat="1">
      <c r="A51" s="344" t="s">
        <v>6</v>
      </c>
      <c r="B51" s="345"/>
      <c r="C51" s="350" t="str">
        <f>C1</f>
        <v/>
      </c>
      <c r="D51" s="351"/>
      <c r="E51" s="351"/>
      <c r="F51" s="352"/>
      <c r="G51" s="81"/>
      <c r="H51" s="344" t="s">
        <v>7</v>
      </c>
      <c r="I51" s="345"/>
      <c r="J51" s="350" t="str">
        <f>J1</f>
        <v/>
      </c>
      <c r="K51" s="351"/>
      <c r="L51" s="351"/>
      <c r="M51" s="352"/>
      <c r="N51" s="81"/>
      <c r="O51" s="344" t="s">
        <v>8</v>
      </c>
      <c r="P51" s="345"/>
      <c r="Q51" s="350" t="str">
        <f>Q1</f>
        <v/>
      </c>
      <c r="R51" s="351"/>
      <c r="S51" s="351"/>
      <c r="T51" s="81"/>
      <c r="U51" s="344" t="s">
        <v>9</v>
      </c>
      <c r="V51" s="345"/>
      <c r="W51" s="350" t="str">
        <f>W1</f>
        <v>2019-2018</v>
      </c>
      <c r="X51" s="351"/>
      <c r="Y51" s="352"/>
      <c r="Z51" s="81"/>
      <c r="AA51" s="81"/>
      <c r="AB51" s="81"/>
    </row>
    <row r="52" spans="1:43" ht="20.25">
      <c r="K52" s="387" t="s">
        <v>49</v>
      </c>
      <c r="L52" s="387"/>
      <c r="M52" s="387"/>
      <c r="N52" s="388"/>
      <c r="O52" s="387"/>
      <c r="P52" s="387"/>
      <c r="Q52" s="387"/>
      <c r="R52" s="387"/>
      <c r="S52" s="387"/>
      <c r="T52" s="388"/>
      <c r="U52" s="387"/>
      <c r="V52" s="387"/>
    </row>
    <row r="54" spans="1:43" ht="49.5" customHeight="1">
      <c r="A54" s="76"/>
      <c r="B54" s="44"/>
      <c r="C54" s="44"/>
      <c r="D54" s="63" t="s">
        <v>22</v>
      </c>
      <c r="E54" s="63" t="s">
        <v>23</v>
      </c>
      <c r="F54" s="63" t="s">
        <v>24</v>
      </c>
      <c r="G54" s="63" t="s">
        <v>25</v>
      </c>
      <c r="I54" s="20" t="s">
        <v>27</v>
      </c>
      <c r="J54" s="40"/>
      <c r="K54" s="18" t="s">
        <v>29</v>
      </c>
      <c r="L54" s="19" t="s">
        <v>30</v>
      </c>
      <c r="M54" s="19" t="s">
        <v>31</v>
      </c>
      <c r="O54" s="20" t="s">
        <v>27</v>
      </c>
      <c r="P54" s="40"/>
      <c r="Q54" s="21" t="s">
        <v>32</v>
      </c>
      <c r="R54" s="22" t="s">
        <v>33</v>
      </c>
      <c r="S54" s="22" t="s">
        <v>34</v>
      </c>
      <c r="T54" s="22" t="s">
        <v>35</v>
      </c>
      <c r="U54" s="23" t="s">
        <v>36</v>
      </c>
      <c r="V54" s="23" t="s">
        <v>37</v>
      </c>
      <c r="W54" s="23" t="s">
        <v>38</v>
      </c>
      <c r="Y54" s="20" t="s">
        <v>27</v>
      </c>
      <c r="Z54" s="40"/>
      <c r="AA54" s="25" t="str">
        <f>AA4</f>
        <v>Expr orale</v>
      </c>
      <c r="AB54" s="223" t="str">
        <f>AB4</f>
        <v>Lecture</v>
      </c>
      <c r="AC54" s="221" t="str">
        <f>AC4</f>
        <v>Prod écrite</v>
      </c>
      <c r="AD54" s="25" t="str">
        <f>AD4</f>
        <v>الأنقليزية</v>
      </c>
      <c r="AF54" s="20" t="s">
        <v>27</v>
      </c>
      <c r="AI54" s="20" t="s">
        <v>44</v>
      </c>
      <c r="AN54" s="45"/>
      <c r="AO54" s="46"/>
    </row>
    <row r="55" spans="1:43">
      <c r="B55" s="348" t="s">
        <v>47</v>
      </c>
      <c r="C55" s="349"/>
      <c r="D55" s="39">
        <f>MAX(D5:D49)</f>
        <v>0</v>
      </c>
      <c r="E55" s="39">
        <f>MAX(E5:E49)</f>
        <v>0</v>
      </c>
      <c r="F55" s="39">
        <f>MAX(F5:F49)</f>
        <v>0</v>
      </c>
      <c r="G55" s="39">
        <f>MAX(G5:G49)</f>
        <v>0</v>
      </c>
      <c r="I55" s="39">
        <f>MAX(I5:I49)</f>
        <v>0</v>
      </c>
      <c r="J55" s="40"/>
      <c r="K55" s="39">
        <f>MAX(K5:K49)</f>
        <v>0</v>
      </c>
      <c r="L55" s="39">
        <f>MAX(L5:L49)</f>
        <v>0</v>
      </c>
      <c r="M55" s="213">
        <f>MAX(M5:M49)</f>
        <v>0</v>
      </c>
      <c r="O55" s="39">
        <f>MAX(O5:O49)</f>
        <v>0</v>
      </c>
      <c r="P55" s="40"/>
      <c r="Q55" s="39">
        <f t="shared" ref="Q55:V55" si="40">MAX(Q5:Q49)</f>
        <v>0</v>
      </c>
      <c r="R55" s="39">
        <f t="shared" si="40"/>
        <v>0</v>
      </c>
      <c r="S55" s="39">
        <f t="shared" si="40"/>
        <v>0</v>
      </c>
      <c r="T55" s="39">
        <f t="shared" si="40"/>
        <v>0</v>
      </c>
      <c r="U55" s="39">
        <f t="shared" si="40"/>
        <v>0</v>
      </c>
      <c r="V55" s="39">
        <f t="shared" si="40"/>
        <v>0</v>
      </c>
      <c r="W55" s="213">
        <f t="array" ref="W55">MAX(IF(W5:W49&lt;&gt;7.77,W5:W49))</f>
        <v>0</v>
      </c>
      <c r="Y55" s="213">
        <f>MAX(Y5:Y49)</f>
        <v>0</v>
      </c>
      <c r="Z55" s="40"/>
      <c r="AA55" s="213">
        <f>MAX(AA5:AA49)</f>
        <v>0</v>
      </c>
      <c r="AB55" s="220">
        <f>MAX(AB5:AB49)</f>
        <v>0</v>
      </c>
      <c r="AC55" s="222">
        <f>MAX(AC5:AC49)</f>
        <v>0</v>
      </c>
      <c r="AD55" s="213">
        <f>MAX(AD5:AD49)</f>
        <v>0</v>
      </c>
      <c r="AF55" s="213">
        <f>MAX(AF5:AF49)</f>
        <v>0</v>
      </c>
      <c r="AI55" s="213">
        <f>MAX(AI5:AI49)</f>
        <v>0</v>
      </c>
    </row>
    <row r="56" spans="1:43">
      <c r="B56" s="348" t="s">
        <v>48</v>
      </c>
      <c r="C56" s="349"/>
      <c r="D56" s="41">
        <f>MIN(D5:D49)</f>
        <v>0</v>
      </c>
      <c r="E56" s="41">
        <f>MIN(E5:E49)</f>
        <v>0</v>
      </c>
      <c r="F56" s="41">
        <f>MIN(F5:F49)</f>
        <v>0</v>
      </c>
      <c r="G56" s="41">
        <f>MIN(G5:G49)</f>
        <v>0</v>
      </c>
      <c r="I56" s="41">
        <f>MIN(I5:I49)</f>
        <v>0</v>
      </c>
      <c r="J56" s="40"/>
      <c r="K56" s="41">
        <f>MIN(K5:K49)</f>
        <v>0</v>
      </c>
      <c r="L56" s="41">
        <f>MIN(L5:L49)</f>
        <v>0</v>
      </c>
      <c r="M56" s="213">
        <f>MIN(M5:M49)</f>
        <v>0</v>
      </c>
      <c r="O56" s="41">
        <f>MIN(O5:O49)</f>
        <v>0</v>
      </c>
      <c r="P56" s="40"/>
      <c r="Q56" s="41">
        <f t="shared" ref="Q56:V56" si="41">MIN(Q5:Q49)</f>
        <v>0</v>
      </c>
      <c r="R56" s="41">
        <f t="shared" si="41"/>
        <v>0</v>
      </c>
      <c r="S56" s="41">
        <f t="shared" si="41"/>
        <v>0</v>
      </c>
      <c r="T56" s="41">
        <f t="shared" si="41"/>
        <v>0</v>
      </c>
      <c r="U56" s="41">
        <f t="shared" si="41"/>
        <v>0</v>
      </c>
      <c r="V56" s="41">
        <f t="shared" si="41"/>
        <v>0</v>
      </c>
      <c r="W56" s="213">
        <f t="array" ref="W56">MIN(IF(W5:W49&lt;&gt;7.77,W5:W49))</f>
        <v>0</v>
      </c>
      <c r="Y56" s="213">
        <f>MIN(Y5:Y49)</f>
        <v>0</v>
      </c>
      <c r="Z56" s="40"/>
      <c r="AA56" s="213">
        <f>MIN(AA5:AA49)</f>
        <v>0</v>
      </c>
      <c r="AB56" s="224">
        <f>MIN(AB5:AB49)</f>
        <v>0</v>
      </c>
      <c r="AC56" s="92">
        <f>MIN(AC5:AC49)</f>
        <v>0</v>
      </c>
      <c r="AD56" s="213">
        <f>MIN(AD5:AD49)</f>
        <v>0</v>
      </c>
      <c r="AF56" s="213">
        <f>MIN(AF5:AF49)</f>
        <v>0</v>
      </c>
      <c r="AI56" s="213">
        <f>MIN(AI5:AI49)</f>
        <v>0</v>
      </c>
    </row>
    <row r="57" spans="1:43" ht="15" customHeight="1">
      <c r="A57" s="347" t="s">
        <v>50</v>
      </c>
      <c r="B57" s="356" t="s">
        <v>51</v>
      </c>
      <c r="C57" s="356"/>
      <c r="D57" s="41" t="e">
        <f>AVERAGE(D5:D49)</f>
        <v>#DIV/0!</v>
      </c>
      <c r="E57" s="41" t="e">
        <f>AVERAGE(E5:E49)</f>
        <v>#DIV/0!</v>
      </c>
      <c r="F57" s="92" t="e">
        <f>AVERAGE(F5:F49)</f>
        <v>#DIV/0!</v>
      </c>
      <c r="G57" s="212" t="e">
        <f>AVERAGE(G5:G49)</f>
        <v>#DIV/0!</v>
      </c>
      <c r="I57" s="39">
        <f>AVERAGE(I5:I49)</f>
        <v>0</v>
      </c>
      <c r="J57" s="40"/>
      <c r="K57" s="41" t="e">
        <f>AVERAGE(K5:K49)</f>
        <v>#DIV/0!</v>
      </c>
      <c r="L57" s="41" t="e">
        <f>AVERAGE(L5:L49)</f>
        <v>#DIV/0!</v>
      </c>
      <c r="M57" s="213" t="e">
        <f>AVERAGE(M5:M49)</f>
        <v>#DIV/0!</v>
      </c>
      <c r="O57" s="212">
        <f>AVERAGE(O5:O49)</f>
        <v>0</v>
      </c>
      <c r="P57" s="47"/>
      <c r="Q57" s="41" t="e">
        <f t="shared" ref="Q57:V57" si="42">AVERAGE(Q5:Q49)</f>
        <v>#DIV/0!</v>
      </c>
      <c r="R57" s="41" t="e">
        <f t="shared" si="42"/>
        <v>#DIV/0!</v>
      </c>
      <c r="S57" s="41" t="e">
        <f t="shared" si="42"/>
        <v>#DIV/0!</v>
      </c>
      <c r="T57" s="41" t="e">
        <f t="shared" si="42"/>
        <v>#DIV/0!</v>
      </c>
      <c r="U57" s="41" t="e">
        <f t="shared" si="42"/>
        <v>#DIV/0!</v>
      </c>
      <c r="V57" s="41" t="e">
        <f t="shared" si="42"/>
        <v>#DIV/0!</v>
      </c>
      <c r="W57" s="213">
        <f t="array" ref="W57">AVERAGE(IF(W5:W49&lt;&gt;7.77,W5:W49))</f>
        <v>0</v>
      </c>
      <c r="Y57" s="213">
        <f>AVERAGE(Y5:Y49)</f>
        <v>0</v>
      </c>
      <c r="Z57" s="47"/>
      <c r="AA57" s="213" t="e">
        <f>AVERAGE(AA5:AA49)</f>
        <v>#DIV/0!</v>
      </c>
      <c r="AB57" s="224" t="e">
        <f>AVERAGE(AB5:AB49)</f>
        <v>#DIV/0!</v>
      </c>
      <c r="AC57" s="92" t="e">
        <f>AVERAGE(AC5:AC49)</f>
        <v>#DIV/0!</v>
      </c>
      <c r="AD57" s="213" t="e">
        <f>AVERAGE(AD5:AD49)</f>
        <v>#DIV/0!</v>
      </c>
      <c r="AF57" s="213">
        <f>AVERAGE(AF5:AF49)</f>
        <v>0</v>
      </c>
      <c r="AI57" s="213">
        <f>AVERAGE(AI5:AI49)</f>
        <v>0</v>
      </c>
      <c r="AN57" s="45"/>
      <c r="AO57" s="46"/>
    </row>
    <row r="58" spans="1:43">
      <c r="A58" s="347"/>
      <c r="B58" s="349" t="s">
        <v>52</v>
      </c>
      <c r="C58" s="356"/>
      <c r="D58" s="48">
        <f>COUNTIF(D5:D49,"&gt;=10")</f>
        <v>0</v>
      </c>
      <c r="E58" s="48">
        <f>COUNTIF(E5:E49,"&gt;=10")</f>
        <v>0</v>
      </c>
      <c r="F58" s="91">
        <f>COUNTIF(F5:F49,"&gt;=10")</f>
        <v>0</v>
      </c>
      <c r="G58" s="48">
        <f>COUNTIF(G5:G49,"&gt;=10")</f>
        <v>0</v>
      </c>
      <c r="I58" s="48">
        <f>COUNTIF(I5:I49,"&gt;=10")</f>
        <v>0</v>
      </c>
      <c r="J58" s="49"/>
      <c r="K58" s="48">
        <f>COUNTIF(K5:K49,"&gt;=10")</f>
        <v>0</v>
      </c>
      <c r="L58" s="91">
        <f>COUNTIF(L5:L49,"&gt;=10")</f>
        <v>0</v>
      </c>
      <c r="M58" s="48">
        <f>COUNTIF(M5:M49,"&gt;=10")</f>
        <v>0</v>
      </c>
      <c r="O58" s="48">
        <f>COUNTIF(O5:O49,"&gt;=10")</f>
        <v>0</v>
      </c>
      <c r="P58" s="50"/>
      <c r="Q58" s="48">
        <f t="shared" ref="Q58:V58" si="43">COUNTIF(Q5:Q49,"&gt;=10")</f>
        <v>0</v>
      </c>
      <c r="R58" s="48">
        <f t="shared" si="43"/>
        <v>0</v>
      </c>
      <c r="S58" s="48">
        <f t="shared" si="43"/>
        <v>0</v>
      </c>
      <c r="T58" s="48">
        <f t="shared" si="43"/>
        <v>0</v>
      </c>
      <c r="U58" s="48">
        <f t="shared" si="43"/>
        <v>0</v>
      </c>
      <c r="V58" s="91">
        <f t="shared" si="43"/>
        <v>0</v>
      </c>
      <c r="W58" s="51">
        <f>COUNTIF(W5:W49,"&gt;=10")-COUNTIF(W5:W49,"=7,77")</f>
        <v>0</v>
      </c>
      <c r="Y58" s="48">
        <f>COUNTIF(Y5:Y49,"&gt;=10")</f>
        <v>0</v>
      </c>
      <c r="Z58" s="50"/>
      <c r="AA58" s="48">
        <f>COUNTIF(AA5:AA49,"&gt;=10")</f>
        <v>0</v>
      </c>
      <c r="AB58" s="225">
        <f>COUNTIF(AB5:AB49,"&gt;=10")</f>
        <v>0</v>
      </c>
      <c r="AC58" s="91">
        <f>COUNTIF(AC5:AC49,"&gt;=10")</f>
        <v>0</v>
      </c>
      <c r="AD58" s="48">
        <f>COUNTIF(AD5:AD49,"&gt;=10")</f>
        <v>0</v>
      </c>
      <c r="AF58" s="48">
        <f>COUNTIF(AF5:AF49,"&gt;=10")</f>
        <v>0</v>
      </c>
      <c r="AI58" s="48">
        <f>COUNTIF(AI5:AI49,"&gt;=10")</f>
        <v>0</v>
      </c>
      <c r="AN58" s="45"/>
      <c r="AO58" s="46"/>
    </row>
    <row r="59" spans="1:43">
      <c r="A59" s="347"/>
      <c r="B59" s="379" t="s">
        <v>53</v>
      </c>
      <c r="C59" s="380"/>
      <c r="D59" s="53" t="e">
        <f>D58/(D58+D61)*100</f>
        <v>#DIV/0!</v>
      </c>
      <c r="E59" s="53" t="e">
        <f>E58/(E58+E61)*100</f>
        <v>#DIV/0!</v>
      </c>
      <c r="F59" s="53" t="e">
        <f>F58/(F58+F61)*100</f>
        <v>#DIV/0!</v>
      </c>
      <c r="G59" s="119" t="e">
        <f>G58/(G58+G61)*100</f>
        <v>#DIV/0!</v>
      </c>
      <c r="I59" s="82"/>
      <c r="J59" s="82"/>
      <c r="K59" s="53" t="e">
        <f>K58/(K58+K61)*100</f>
        <v>#DIV/0!</v>
      </c>
      <c r="L59" s="53" t="e">
        <f>L58/(L58+L61)*100</f>
        <v>#DIV/0!</v>
      </c>
      <c r="M59" s="53" t="e">
        <f>M58/(M58+M61)*100</f>
        <v>#DIV/0!</v>
      </c>
      <c r="O59" s="82"/>
      <c r="P59" s="82"/>
      <c r="Q59" s="53" t="e">
        <f t="shared" ref="Q59:W59" si="44">Q58/(Q58+Q61)*100</f>
        <v>#DIV/0!</v>
      </c>
      <c r="R59" s="53" t="e">
        <f t="shared" si="44"/>
        <v>#DIV/0!</v>
      </c>
      <c r="S59" s="53" t="e">
        <f t="shared" si="44"/>
        <v>#DIV/0!</v>
      </c>
      <c r="T59" s="53" t="e">
        <f>T58/(T58+T61)*100</f>
        <v>#DIV/0!</v>
      </c>
      <c r="U59" s="53" t="e">
        <f t="shared" si="44"/>
        <v>#DIV/0!</v>
      </c>
      <c r="V59" s="53" t="e">
        <f t="shared" si="44"/>
        <v>#DIV/0!</v>
      </c>
      <c r="W59" s="53" t="e">
        <f t="shared" si="44"/>
        <v>#DIV/0!</v>
      </c>
      <c r="Y59" s="50"/>
      <c r="Z59" s="50"/>
      <c r="AA59" s="53" t="e">
        <f>AA58/(AA58+AA61)*100</f>
        <v>#DIV/0!</v>
      </c>
      <c r="AB59" s="226" t="e">
        <f>AB58/(AB58+AB61)*100</f>
        <v>#DIV/0!</v>
      </c>
      <c r="AC59" s="53" t="e">
        <f>AC58/(AC58+AC61)*100</f>
        <v>#DIV/0!</v>
      </c>
      <c r="AD59" s="53" t="e">
        <f>AD58/(AD58+AD61)*100</f>
        <v>#DIV/0!</v>
      </c>
      <c r="AF59" s="50"/>
      <c r="AG59" s="50"/>
      <c r="AN59" s="45"/>
      <c r="AO59" s="46"/>
    </row>
    <row r="60" spans="1:43" s="52" customFormat="1">
      <c r="A60" s="347"/>
      <c r="B60" s="44"/>
      <c r="C60" s="44"/>
      <c r="D60" s="47"/>
      <c r="E60" s="47"/>
      <c r="F60" s="47"/>
      <c r="G60" s="47"/>
      <c r="I60" s="47"/>
      <c r="J60" s="47"/>
      <c r="K60" s="47"/>
      <c r="L60" s="47"/>
      <c r="M60" s="47"/>
      <c r="O60" s="47"/>
      <c r="P60" s="17"/>
      <c r="Q60" s="47"/>
      <c r="R60" s="47"/>
      <c r="S60" s="47"/>
      <c r="T60" s="47"/>
      <c r="U60" s="47"/>
      <c r="V60" s="47"/>
      <c r="W60" s="47"/>
      <c r="Y60" s="47"/>
      <c r="Z60" s="17"/>
      <c r="AA60" s="17"/>
      <c r="AB60" s="17"/>
      <c r="AC60" s="17"/>
      <c r="AD60" s="17"/>
      <c r="AF60" s="17"/>
      <c r="AG60" s="47"/>
      <c r="AH60" s="16"/>
      <c r="AI60" s="16"/>
      <c r="AO60" s="44"/>
    </row>
    <row r="61" spans="1:43" ht="25.5" customHeight="1">
      <c r="A61" s="347"/>
      <c r="B61" s="379" t="s">
        <v>54</v>
      </c>
      <c r="C61" s="380"/>
      <c r="D61" s="53">
        <f>COUNTIF(D5:D49,"&lt;10")</f>
        <v>0</v>
      </c>
      <c r="E61" s="53">
        <f>COUNTIF(E5:E49,"&lt;10")</f>
        <v>0</v>
      </c>
      <c r="F61" s="53">
        <f>COUNTIF(F5:F49,"&lt;10")</f>
        <v>0</v>
      </c>
      <c r="G61" s="53">
        <f>COUNTIF(G5:G49,"&lt;10")</f>
        <v>0</v>
      </c>
      <c r="I61" s="53">
        <f>COUNTIF(I5:I49,"&lt;10")</f>
        <v>45</v>
      </c>
      <c r="J61" s="17"/>
      <c r="K61" s="53">
        <f>COUNTIF(K5:K49,"&lt;10")</f>
        <v>0</v>
      </c>
      <c r="L61" s="53">
        <f>COUNTIF(L5:L49,"&lt;10")</f>
        <v>0</v>
      </c>
      <c r="M61" s="53">
        <f>COUNTIF(M5:M49,"&lt;10")</f>
        <v>0</v>
      </c>
      <c r="O61" s="53">
        <f>COUNTIF(O5:O49,"&lt;10")</f>
        <v>45</v>
      </c>
      <c r="P61" s="17"/>
      <c r="Q61" s="53">
        <f t="shared" ref="Q61:W61" si="45">COUNTIF(Q5:Q49,"&lt;10")</f>
        <v>0</v>
      </c>
      <c r="R61" s="53">
        <f t="shared" si="45"/>
        <v>0</v>
      </c>
      <c r="S61" s="53">
        <f t="shared" si="45"/>
        <v>0</v>
      </c>
      <c r="T61" s="53">
        <f t="shared" si="45"/>
        <v>0</v>
      </c>
      <c r="U61" s="53">
        <f t="shared" si="45"/>
        <v>0</v>
      </c>
      <c r="V61" s="53">
        <f t="shared" si="45"/>
        <v>0</v>
      </c>
      <c r="W61" s="53">
        <f t="shared" si="45"/>
        <v>0</v>
      </c>
      <c r="Y61" s="53">
        <f>COUNTIF(Y5:Y49,"&lt;10")</f>
        <v>45</v>
      </c>
      <c r="Z61" s="17"/>
      <c r="AA61" s="53">
        <f>COUNTIF(AA5:AA49,"&lt;10")</f>
        <v>0</v>
      </c>
      <c r="AB61" s="53">
        <f>COUNTIF(AB5:AB49,"&lt;10")</f>
        <v>0</v>
      </c>
      <c r="AC61" s="53">
        <f>COUNTIF(AC5:AC49,"&lt;10")</f>
        <v>0</v>
      </c>
      <c r="AD61" s="53">
        <f>COUNTIF(AD5:AD49,"&lt;10")</f>
        <v>0</v>
      </c>
      <c r="AF61" s="17"/>
      <c r="AG61" s="82"/>
      <c r="AN61" s="45"/>
      <c r="AO61" s="46"/>
    </row>
    <row r="62" spans="1:43">
      <c r="A62" s="347"/>
      <c r="B62" s="379" t="s">
        <v>53</v>
      </c>
      <c r="C62" s="380"/>
      <c r="D62" s="53" t="e">
        <f>D61/(D61+D58)*100</f>
        <v>#DIV/0!</v>
      </c>
      <c r="E62" s="53" t="e">
        <f>E61/(E61+E58)*100</f>
        <v>#DIV/0!</v>
      </c>
      <c r="F62" s="53" t="e">
        <f>F61/(F61+F58)*100</f>
        <v>#DIV/0!</v>
      </c>
      <c r="G62" s="53" t="e">
        <f>G61/(G61+G58)*100</f>
        <v>#DIV/0!</v>
      </c>
      <c r="I62" s="53">
        <f>I61/(I61+I58)*100</f>
        <v>100</v>
      </c>
      <c r="J62" s="17"/>
      <c r="K62" s="53" t="e">
        <f>K61/(K61+K58)*100</f>
        <v>#DIV/0!</v>
      </c>
      <c r="L62" s="53" t="e">
        <f>L61/(L61+L58)*100</f>
        <v>#DIV/0!</v>
      </c>
      <c r="M62" s="53" t="e">
        <f>M61/(M61+M58)*100</f>
        <v>#DIV/0!</v>
      </c>
      <c r="O62" s="53">
        <f>O61/(O61+O58)*100</f>
        <v>100</v>
      </c>
      <c r="P62" s="54"/>
      <c r="Q62" s="53" t="e">
        <f t="shared" ref="Q62:W62" si="46">Q61/(Q61+Q58)*100</f>
        <v>#DIV/0!</v>
      </c>
      <c r="R62" s="53" t="e">
        <f t="shared" si="46"/>
        <v>#DIV/0!</v>
      </c>
      <c r="S62" s="53" t="e">
        <f t="shared" si="46"/>
        <v>#DIV/0!</v>
      </c>
      <c r="T62" s="53" t="e">
        <f>T61/(T61+T58)*100</f>
        <v>#DIV/0!</v>
      </c>
      <c r="U62" s="53" t="e">
        <f t="shared" si="46"/>
        <v>#DIV/0!</v>
      </c>
      <c r="V62" s="53" t="e">
        <f t="shared" si="46"/>
        <v>#DIV/0!</v>
      </c>
      <c r="W62" s="53" t="e">
        <f t="shared" si="46"/>
        <v>#DIV/0!</v>
      </c>
      <c r="Y62" s="53">
        <f>Y61/(Y61+Y58)*100</f>
        <v>100</v>
      </c>
      <c r="Z62" s="82"/>
      <c r="AA62" s="53" t="e">
        <f>AA61/(AA61+AA58)*100</f>
        <v>#DIV/0!</v>
      </c>
      <c r="AB62" s="53" t="e">
        <f>AB61/(AB61+AB58)*100</f>
        <v>#DIV/0!</v>
      </c>
      <c r="AC62" s="53" t="e">
        <f>AC61/(AC61+AC58)*100</f>
        <v>#DIV/0!</v>
      </c>
      <c r="AD62" s="53" t="e">
        <f>AD61/(AD61+AD58)*100</f>
        <v>#DIV/0!</v>
      </c>
      <c r="AF62" s="82"/>
      <c r="AG62" s="82"/>
      <c r="AN62" s="45"/>
      <c r="AO62" s="46"/>
    </row>
    <row r="63" spans="1:43" s="52" customFormat="1">
      <c r="A63" s="55"/>
      <c r="B63" s="56"/>
      <c r="C63" s="56"/>
      <c r="D63" s="57"/>
      <c r="E63" s="57"/>
      <c r="F63" s="57"/>
      <c r="G63" s="57"/>
      <c r="H63" s="54"/>
      <c r="I63" s="54"/>
      <c r="J63" s="54"/>
      <c r="K63" s="57"/>
      <c r="L63" s="57"/>
      <c r="M63" s="57"/>
      <c r="N63" s="54"/>
      <c r="O63" s="54"/>
      <c r="P63" s="17"/>
      <c r="Q63" s="57"/>
      <c r="R63" s="57"/>
      <c r="S63" s="57"/>
      <c r="T63" s="57"/>
      <c r="U63" s="57"/>
      <c r="V63" s="57"/>
      <c r="W63" s="57"/>
      <c r="X63" s="54"/>
      <c r="AQ63" s="44"/>
    </row>
    <row r="64" spans="1:43">
      <c r="AP64" s="45"/>
      <c r="AQ64" s="46"/>
    </row>
    <row r="65" spans="1:43">
      <c r="N65" s="384" t="s">
        <v>51</v>
      </c>
      <c r="O65" s="384"/>
      <c r="P65" s="384"/>
      <c r="Q65" s="384"/>
      <c r="R65" s="384"/>
      <c r="AP65" s="45"/>
      <c r="AQ65" s="46"/>
    </row>
    <row r="66" spans="1:43">
      <c r="N66" s="89" t="s">
        <v>76</v>
      </c>
      <c r="O66" s="90"/>
      <c r="P66" s="90"/>
      <c r="Q66" s="90"/>
      <c r="R66" s="90"/>
      <c r="S66" s="385">
        <f>AVERAGE(AI5:AI49)</f>
        <v>0</v>
      </c>
      <c r="T66" s="385"/>
      <c r="V66" s="386" t="s">
        <v>55</v>
      </c>
      <c r="W66" s="386"/>
      <c r="AN66" s="45"/>
      <c r="AO66" s="46"/>
    </row>
    <row r="67" spans="1:43" ht="15.75">
      <c r="G67" s="121" t="s">
        <v>73</v>
      </c>
      <c r="H67" s="121" t="s">
        <v>53</v>
      </c>
      <c r="N67" s="93" t="s">
        <v>16</v>
      </c>
      <c r="O67" s="94"/>
      <c r="P67" s="94"/>
      <c r="Q67" s="94"/>
      <c r="R67" s="95"/>
      <c r="S67" s="385">
        <f>I57</f>
        <v>0</v>
      </c>
      <c r="T67" s="385"/>
      <c r="V67" s="59" t="s">
        <v>56</v>
      </c>
      <c r="W67" s="120">
        <f>COUNTIF(AK5:AK49,V67)</f>
        <v>0</v>
      </c>
      <c r="X67" s="58"/>
      <c r="AA67" s="58"/>
      <c r="AB67" s="58"/>
      <c r="AC67" s="58"/>
      <c r="AD67" s="58"/>
      <c r="AE67" s="58"/>
      <c r="AN67" s="45"/>
      <c r="AO67" s="46"/>
    </row>
    <row r="68" spans="1:43">
      <c r="B68" s="353" t="s">
        <v>74</v>
      </c>
      <c r="C68" s="354"/>
      <c r="D68" s="354"/>
      <c r="E68" s="354"/>
      <c r="F68" s="355"/>
      <c r="G68" s="53">
        <f>COUNTIF(AI5:AI49,"&lt;10")</f>
        <v>45</v>
      </c>
      <c r="H68" s="227">
        <f>G68/(G68+G69)*100</f>
        <v>100</v>
      </c>
      <c r="N68" s="96" t="s">
        <v>72</v>
      </c>
      <c r="O68" s="97"/>
      <c r="P68" s="97"/>
      <c r="Q68" s="97"/>
      <c r="R68" s="98"/>
      <c r="S68" s="385">
        <f>O57</f>
        <v>0</v>
      </c>
      <c r="T68" s="385"/>
      <c r="V68" s="59" t="s">
        <v>57</v>
      </c>
      <c r="W68" s="120">
        <f>COUNTIF(AK5:AK49,V68)</f>
        <v>0</v>
      </c>
      <c r="X68" s="60"/>
      <c r="AA68" s="60"/>
      <c r="AB68" s="60"/>
      <c r="AC68" s="60"/>
      <c r="AN68" s="45"/>
      <c r="AO68" s="46"/>
    </row>
    <row r="69" spans="1:43">
      <c r="B69" s="353" t="s">
        <v>75</v>
      </c>
      <c r="C69" s="354"/>
      <c r="D69" s="354"/>
      <c r="E69" s="354"/>
      <c r="F69" s="355"/>
      <c r="G69" s="53">
        <f>COUNTIF(AI5:AI49,"&gt;=10")</f>
        <v>0</v>
      </c>
      <c r="H69" s="227">
        <f>G69/(G68+G69)*100</f>
        <v>0</v>
      </c>
      <c r="N69" s="99" t="s">
        <v>18</v>
      </c>
      <c r="O69" s="100"/>
      <c r="P69" s="100"/>
      <c r="Q69" s="100"/>
      <c r="R69" s="101"/>
      <c r="S69" s="385">
        <f>Y57</f>
        <v>0</v>
      </c>
      <c r="T69" s="385"/>
      <c r="V69" s="59" t="s">
        <v>58</v>
      </c>
      <c r="W69" s="120">
        <f>COUNTIF(AK5:AK49,V69)</f>
        <v>0</v>
      </c>
      <c r="X69" s="60"/>
      <c r="AA69" s="60"/>
      <c r="AB69" s="60"/>
      <c r="AC69" s="60"/>
      <c r="AN69" s="45"/>
      <c r="AO69" s="46"/>
    </row>
    <row r="70" spans="1:43">
      <c r="A70" s="16"/>
      <c r="I70" s="60"/>
      <c r="J70" s="60"/>
      <c r="K70" s="60"/>
      <c r="L70" s="60"/>
      <c r="M70" s="60"/>
      <c r="N70" s="42" t="s">
        <v>19</v>
      </c>
      <c r="O70" s="43"/>
      <c r="P70" s="43"/>
      <c r="Q70" s="43"/>
      <c r="R70" s="86"/>
      <c r="S70" s="385">
        <f>AF57</f>
        <v>0</v>
      </c>
      <c r="T70" s="385"/>
      <c r="V70" s="61" t="s">
        <v>59</v>
      </c>
      <c r="W70" s="120">
        <f>COUNTIF(AK5:AK49,V70)</f>
        <v>0</v>
      </c>
      <c r="X70" s="60"/>
      <c r="AA70" s="60"/>
      <c r="AB70" s="60"/>
      <c r="AC70" s="60"/>
      <c r="AN70" s="45"/>
      <c r="AO70" s="46"/>
    </row>
    <row r="91" spans="1:28" s="82" customFormat="1">
      <c r="A91" s="344" t="s">
        <v>6</v>
      </c>
      <c r="B91" s="345"/>
      <c r="C91" s="350" t="str">
        <f>C1</f>
        <v/>
      </c>
      <c r="D91" s="351"/>
      <c r="E91" s="351"/>
      <c r="F91" s="352"/>
      <c r="G91" s="81"/>
      <c r="H91" s="344" t="s">
        <v>7</v>
      </c>
      <c r="I91" s="345"/>
      <c r="J91" s="350" t="str">
        <f>J1</f>
        <v/>
      </c>
      <c r="K91" s="351"/>
      <c r="L91" s="351"/>
      <c r="M91" s="352"/>
      <c r="N91" s="81"/>
      <c r="O91" s="344" t="s">
        <v>8</v>
      </c>
      <c r="P91" s="345"/>
      <c r="Q91" s="350" t="str">
        <f>Q1</f>
        <v/>
      </c>
      <c r="R91" s="351"/>
      <c r="S91" s="352"/>
      <c r="T91" s="81"/>
      <c r="U91" s="346" t="s">
        <v>9</v>
      </c>
      <c r="V91" s="345"/>
      <c r="W91" s="350" t="str">
        <f>W1</f>
        <v>2019-2018</v>
      </c>
      <c r="X91" s="351"/>
      <c r="Y91" s="352"/>
      <c r="Z91" s="81"/>
      <c r="AA91" s="81"/>
      <c r="AB91" s="81"/>
    </row>
    <row r="93" spans="1:28" ht="26.25">
      <c r="K93" s="370" t="s">
        <v>49</v>
      </c>
      <c r="L93" s="370"/>
      <c r="M93" s="370"/>
      <c r="N93" s="370"/>
      <c r="O93" s="370"/>
      <c r="P93" s="370"/>
      <c r="Q93" s="370"/>
      <c r="R93" s="370"/>
      <c r="T93" s="62"/>
      <c r="U93" s="62"/>
    </row>
    <row r="95" spans="1:28" ht="44.25">
      <c r="A95" s="366" t="s">
        <v>10</v>
      </c>
      <c r="B95" s="367"/>
      <c r="C95" s="63" t="s">
        <v>22</v>
      </c>
      <c r="D95" s="64" t="s">
        <v>53</v>
      </c>
      <c r="E95" s="63" t="s">
        <v>23</v>
      </c>
      <c r="F95" s="64" t="s">
        <v>53</v>
      </c>
      <c r="G95" s="63" t="s">
        <v>24</v>
      </c>
      <c r="H95" s="64" t="s">
        <v>53</v>
      </c>
      <c r="I95" s="63" t="s">
        <v>25</v>
      </c>
      <c r="J95" s="64" t="s">
        <v>53</v>
      </c>
      <c r="K95" s="20" t="s">
        <v>27</v>
      </c>
      <c r="L95" s="64" t="s">
        <v>53</v>
      </c>
    </row>
    <row r="96" spans="1:28" s="17" customFormat="1" ht="12">
      <c r="A96" s="369" t="s">
        <v>60</v>
      </c>
      <c r="B96" s="369"/>
      <c r="C96" s="87">
        <f>COUNTIF(D5:D49,"&lt;5")</f>
        <v>0</v>
      </c>
      <c r="D96" s="88" t="e">
        <f>C96/SUM(C96:C99)*100</f>
        <v>#DIV/0!</v>
      </c>
      <c r="E96" s="87">
        <f>COUNTIF(E5:E49,"&lt;5")</f>
        <v>0</v>
      </c>
      <c r="F96" s="88" t="e">
        <f>E96/SUM(E96:E99)*100</f>
        <v>#DIV/0!</v>
      </c>
      <c r="G96" s="87">
        <f>COUNTIF(F5:F49,"&lt;5")</f>
        <v>0</v>
      </c>
      <c r="H96" s="88" t="e">
        <f>G96/SUM(G96:G99)*100</f>
        <v>#DIV/0!</v>
      </c>
      <c r="I96" s="87">
        <f>COUNTIF(G5:G49,"&lt;5")</f>
        <v>0</v>
      </c>
      <c r="J96" s="88" t="e">
        <f>I96/SUM(I96:I99)*100</f>
        <v>#DIV/0!</v>
      </c>
      <c r="K96" s="87">
        <f>COUNTIF(I5:I49,"&lt;5")</f>
        <v>45</v>
      </c>
      <c r="L96" s="88">
        <f>K96/SUM(K96:K99)*100</f>
        <v>100</v>
      </c>
    </row>
    <row r="97" spans="1:18" s="17" customFormat="1" ht="12">
      <c r="A97" s="369" t="s">
        <v>61</v>
      </c>
      <c r="B97" s="369"/>
      <c r="C97" s="69">
        <f>COUNTIF(D5:D49,"&lt;10")-C96</f>
        <v>0</v>
      </c>
      <c r="D97" s="88" t="e">
        <f>C97/SUM(C96:C99)*100</f>
        <v>#DIV/0!</v>
      </c>
      <c r="E97" s="69">
        <f>COUNTIF(E5:E49,"&lt;10")-E96</f>
        <v>0</v>
      </c>
      <c r="F97" s="88" t="e">
        <f>E97/SUM(E96:E99)*100</f>
        <v>#DIV/0!</v>
      </c>
      <c r="G97" s="69">
        <f>COUNTIF(F5:F49,"&lt;10")-G96</f>
        <v>0</v>
      </c>
      <c r="H97" s="88" t="e">
        <f>G97/SUM(G96:G99)*100</f>
        <v>#DIV/0!</v>
      </c>
      <c r="I97" s="69">
        <f>COUNTIF(G5:G49,"&lt;10")-I96</f>
        <v>0</v>
      </c>
      <c r="J97" s="88" t="e">
        <f>I97/SUM(I96:I99)*100</f>
        <v>#DIV/0!</v>
      </c>
      <c r="K97" s="69">
        <f>COUNTIF(I5:I49,"&lt;10")-K96</f>
        <v>0</v>
      </c>
      <c r="L97" s="88">
        <f>K97/SUM(K96:K99)*100</f>
        <v>0</v>
      </c>
    </row>
    <row r="98" spans="1:18" s="17" customFormat="1" ht="12">
      <c r="A98" s="369" t="s">
        <v>62</v>
      </c>
      <c r="B98" s="369"/>
      <c r="C98" s="69">
        <f>COUNTIF(D5:D49,"&lt;15")-(C97+C96)</f>
        <v>0</v>
      </c>
      <c r="D98" s="88" t="e">
        <f>C98/SUM(C96:C99)*100</f>
        <v>#DIV/0!</v>
      </c>
      <c r="E98" s="69">
        <f>COUNTIF(E5:E49,"&lt;15")-(E97+E96)</f>
        <v>0</v>
      </c>
      <c r="F98" s="88" t="e">
        <f>E98/SUM(E96:E99)*100</f>
        <v>#DIV/0!</v>
      </c>
      <c r="G98" s="69">
        <f>COUNTIF(F5:F49,"&lt;15")-(G97+G96)</f>
        <v>0</v>
      </c>
      <c r="H98" s="88" t="e">
        <f>G98/SUM(G96:G99)*100</f>
        <v>#DIV/0!</v>
      </c>
      <c r="I98" s="69">
        <f>COUNTIF(G5:G49,"&lt;15")-(I97+I96)</f>
        <v>0</v>
      </c>
      <c r="J98" s="88" t="e">
        <f>I98/SUM(I96:I99)*100</f>
        <v>#DIV/0!</v>
      </c>
      <c r="K98" s="69">
        <f>COUNTIF(I5:I49,"&lt;15")-(K97+K96)</f>
        <v>0</v>
      </c>
      <c r="L98" s="88">
        <f>K98/SUM(K96:K99)*100</f>
        <v>0</v>
      </c>
    </row>
    <row r="99" spans="1:18" s="17" customFormat="1" ht="12">
      <c r="A99" s="369" t="s">
        <v>63</v>
      </c>
      <c r="B99" s="369"/>
      <c r="C99" s="69">
        <f>COUNTIF(D5:D49,"&lt;=20")-(C97+C96+C98)</f>
        <v>0</v>
      </c>
      <c r="D99" s="88" t="e">
        <f>C99/SUM(C96:C99)*100</f>
        <v>#DIV/0!</v>
      </c>
      <c r="E99" s="69">
        <f>COUNTIF(E5:E49,"&lt;=20")-(E97+E96+E98)</f>
        <v>0</v>
      </c>
      <c r="F99" s="88" t="e">
        <f>E99/SUM(E96:E99)*100</f>
        <v>#DIV/0!</v>
      </c>
      <c r="G99" s="69">
        <f>COUNTIF(F5:F49,"&lt;=20")-(G97+G96+G98)</f>
        <v>0</v>
      </c>
      <c r="H99" s="88" t="e">
        <f>G99/SUM(G96:G99)*100</f>
        <v>#DIV/0!</v>
      </c>
      <c r="I99" s="69">
        <f>COUNTIF(G5:G49,"&lt;=20")-(I97+I96+I98)</f>
        <v>0</v>
      </c>
      <c r="J99" s="88" t="e">
        <f>I99/SUM(I96:I99)*100</f>
        <v>#DIV/0!</v>
      </c>
      <c r="K99" s="69">
        <f>COUNTIF(I5:I49,"&lt;=20")-(K97+K96+K98)</f>
        <v>0</v>
      </c>
      <c r="L99" s="88">
        <f>K99/SUM(K96:K99)*100</f>
        <v>0</v>
      </c>
    </row>
    <row r="101" spans="1:18" ht="33">
      <c r="A101" s="65" t="s">
        <v>10</v>
      </c>
      <c r="B101" s="66"/>
      <c r="C101" s="19" t="s">
        <v>29</v>
      </c>
      <c r="D101" s="64" t="s">
        <v>53</v>
      </c>
      <c r="E101" s="19" t="s">
        <v>30</v>
      </c>
      <c r="F101" s="64" t="s">
        <v>53</v>
      </c>
      <c r="G101" s="19" t="s">
        <v>31</v>
      </c>
      <c r="H101" s="64" t="s">
        <v>53</v>
      </c>
      <c r="K101" s="20" t="s">
        <v>27</v>
      </c>
      <c r="L101" s="64" t="s">
        <v>53</v>
      </c>
    </row>
    <row r="102" spans="1:18">
      <c r="A102" s="67" t="s">
        <v>60</v>
      </c>
      <c r="B102" s="68"/>
      <c r="C102" s="87">
        <f>COUNTIF(K5:K49,"&lt;5")</f>
        <v>0</v>
      </c>
      <c r="D102" s="88" t="e">
        <f>C102/SUM(C102:C105)*100</f>
        <v>#DIV/0!</v>
      </c>
      <c r="E102" s="87">
        <f>COUNTIF(L5:L49,"&lt;5")</f>
        <v>0</v>
      </c>
      <c r="F102" s="88" t="e">
        <f>E102/SUM(E102:E105)*100</f>
        <v>#DIV/0!</v>
      </c>
      <c r="G102" s="87">
        <f>COUNTIF(M5:M49,"&lt;5")</f>
        <v>0</v>
      </c>
      <c r="H102" s="88" t="e">
        <f>G102/SUM(G102:G105)*100</f>
        <v>#DIV/0!</v>
      </c>
      <c r="I102" s="17"/>
      <c r="J102" s="17"/>
      <c r="K102" s="87">
        <f>COUNTIF(O5:O49,"&lt;5")</f>
        <v>45</v>
      </c>
      <c r="L102" s="88">
        <f>K102/SUM(K102:K105)*100</f>
        <v>100</v>
      </c>
    </row>
    <row r="103" spans="1:18">
      <c r="A103" s="67" t="s">
        <v>61</v>
      </c>
      <c r="B103" s="68"/>
      <c r="C103" s="69">
        <f>COUNTIF(K5:K49,"&lt;10")-C102</f>
        <v>0</v>
      </c>
      <c r="D103" s="88" t="e">
        <f>C103/SUM(C102:C105)*100</f>
        <v>#DIV/0!</v>
      </c>
      <c r="E103" s="69">
        <f>COUNTIF(L5:L49,"&lt;10")-E102</f>
        <v>0</v>
      </c>
      <c r="F103" s="88" t="e">
        <f>E103/SUM(E102:E105)*100</f>
        <v>#DIV/0!</v>
      </c>
      <c r="G103" s="69">
        <f>COUNTIF(M5:M49,"&lt;10")-G102</f>
        <v>0</v>
      </c>
      <c r="H103" s="88" t="e">
        <f>G103/SUM(G102:G105)*100</f>
        <v>#DIV/0!</v>
      </c>
      <c r="I103" s="17"/>
      <c r="J103" s="17"/>
      <c r="K103" s="69">
        <f>COUNTIF(O5:O49,"&lt;10")-K102</f>
        <v>0</v>
      </c>
      <c r="L103" s="88">
        <f>K103/SUM(K102:K105)*100</f>
        <v>0</v>
      </c>
    </row>
    <row r="104" spans="1:18">
      <c r="A104" s="67" t="s">
        <v>62</v>
      </c>
      <c r="B104" s="68"/>
      <c r="C104" s="69">
        <f>COUNTIF(K5:K49,"&lt;15")-(C103+C102)</f>
        <v>0</v>
      </c>
      <c r="D104" s="88" t="e">
        <f>C104/SUM(C102:C105)*100</f>
        <v>#DIV/0!</v>
      </c>
      <c r="E104" s="69">
        <f>COUNTIF(L5:L49,"&lt;15")-(E103+E102)</f>
        <v>0</v>
      </c>
      <c r="F104" s="88" t="e">
        <f>E104/SUM(E102:E105)*100</f>
        <v>#DIV/0!</v>
      </c>
      <c r="G104" s="69">
        <f>COUNTIF(M5:M49,"&lt;15")-(G103+G102)</f>
        <v>0</v>
      </c>
      <c r="H104" s="88" t="e">
        <f>G104/SUM(G102:G105)*100</f>
        <v>#DIV/0!</v>
      </c>
      <c r="I104" s="17"/>
      <c r="J104" s="17"/>
      <c r="K104" s="69">
        <f>COUNTIF(O5:O49,"&lt;15")-(K103+K102)</f>
        <v>0</v>
      </c>
      <c r="L104" s="88">
        <f>K104/SUM(K102:K105)*100</f>
        <v>0</v>
      </c>
    </row>
    <row r="105" spans="1:18">
      <c r="A105" s="67" t="s">
        <v>63</v>
      </c>
      <c r="B105" s="68"/>
      <c r="C105" s="69">
        <f>COUNTIF(K5:K49,"&lt;=20")-(C103+C102+C104)</f>
        <v>0</v>
      </c>
      <c r="D105" s="88" t="e">
        <f>C105/SUM(C102:C105)*100</f>
        <v>#DIV/0!</v>
      </c>
      <c r="E105" s="69">
        <f>COUNTIF(L5:L49,"&lt;=20")-(E103+E102+E104)</f>
        <v>0</v>
      </c>
      <c r="F105" s="88" t="e">
        <f>E105/SUM(E102:E105)*100</f>
        <v>#DIV/0!</v>
      </c>
      <c r="G105" s="69">
        <f>COUNTIF(M5:M49,"&lt;=20")-(G103+G102+G104)</f>
        <v>0</v>
      </c>
      <c r="H105" s="88" t="e">
        <f>G105/SUM(G102:G105)*100</f>
        <v>#DIV/0!</v>
      </c>
      <c r="I105" s="17"/>
      <c r="J105" s="17"/>
      <c r="K105" s="69">
        <f>COUNTIF(O5:O49,"&lt;=20")-(K103+K102+K104)</f>
        <v>0</v>
      </c>
      <c r="L105" s="88">
        <f>K105/SUM(K102:K105)*100</f>
        <v>0</v>
      </c>
    </row>
    <row r="108" spans="1:18" ht="44.25">
      <c r="A108" s="366" t="s">
        <v>10</v>
      </c>
      <c r="B108" s="367"/>
      <c r="C108" s="23" t="s">
        <v>32</v>
      </c>
      <c r="D108" s="64" t="s">
        <v>53</v>
      </c>
      <c r="E108" s="23" t="s">
        <v>33</v>
      </c>
      <c r="F108" s="64" t="s">
        <v>53</v>
      </c>
      <c r="G108" s="23" t="s">
        <v>34</v>
      </c>
      <c r="H108" s="64" t="s">
        <v>53</v>
      </c>
      <c r="I108" s="22" t="s">
        <v>35</v>
      </c>
      <c r="J108" s="64" t="s">
        <v>53</v>
      </c>
      <c r="K108" s="23" t="s">
        <v>36</v>
      </c>
      <c r="L108" s="64" t="s">
        <v>53</v>
      </c>
      <c r="M108" s="23" t="s">
        <v>37</v>
      </c>
      <c r="N108" s="64" t="s">
        <v>53</v>
      </c>
      <c r="O108" s="23" t="s">
        <v>38</v>
      </c>
      <c r="P108" s="64" t="s">
        <v>53</v>
      </c>
      <c r="Q108" s="20" t="s">
        <v>27</v>
      </c>
      <c r="R108" s="64" t="s">
        <v>53</v>
      </c>
    </row>
    <row r="109" spans="1:18">
      <c r="A109" s="368" t="s">
        <v>60</v>
      </c>
      <c r="B109" s="368"/>
      <c r="C109" s="87">
        <f>COUNTIF(Q5:Q49,"&lt;5")</f>
        <v>0</v>
      </c>
      <c r="D109" s="88" t="e">
        <f>C109/SUM(C109:C112)*100</f>
        <v>#DIV/0!</v>
      </c>
      <c r="E109" s="87">
        <f>COUNTIF(R5:R49,"&lt;5")</f>
        <v>0</v>
      </c>
      <c r="F109" s="88" t="e">
        <f>E109/SUM(E109:E112)*100</f>
        <v>#DIV/0!</v>
      </c>
      <c r="G109" s="87">
        <f>COUNTIF(S5:S49,"&lt;5")</f>
        <v>0</v>
      </c>
      <c r="H109" s="88" t="e">
        <f>G109/SUM(G109:G112)*100</f>
        <v>#DIV/0!</v>
      </c>
      <c r="I109" s="87">
        <f>COUNTIF(T5:T49,"&lt;5")</f>
        <v>0</v>
      </c>
      <c r="J109" s="88" t="e">
        <f>I109/SUM(I109:I112)*100</f>
        <v>#DIV/0!</v>
      </c>
      <c r="K109" s="87">
        <f>COUNTIF(U5:U49,"&lt;5")</f>
        <v>0</v>
      </c>
      <c r="L109" s="88" t="e">
        <f>K109/SUM(K109:K112)*100</f>
        <v>#DIV/0!</v>
      </c>
      <c r="M109" s="87">
        <f>COUNTIF(V5:V49,"&lt;5")</f>
        <v>0</v>
      </c>
      <c r="N109" s="88" t="e">
        <f>M109/SUM(M109:M112)*100</f>
        <v>#DIV/0!</v>
      </c>
      <c r="O109" s="87">
        <f>COUNTIF(W5:W49,"&lt;5")</f>
        <v>0</v>
      </c>
      <c r="P109" s="88" t="e">
        <f>O109/SUM(O109:O112)*100</f>
        <v>#DIV/0!</v>
      </c>
      <c r="Q109" s="87">
        <f>COUNTIF(Y5:Y49,"&lt;5")</f>
        <v>45</v>
      </c>
      <c r="R109" s="70">
        <f>Q109/SUM(Q109:Q112)*100</f>
        <v>100</v>
      </c>
    </row>
    <row r="110" spans="1:18">
      <c r="A110" s="368" t="s">
        <v>61</v>
      </c>
      <c r="B110" s="368"/>
      <c r="C110" s="69">
        <f>COUNTIF(Q5:Q49,"&lt;10")-C109</f>
        <v>0</v>
      </c>
      <c r="D110" s="88" t="e">
        <f>C110/SUM(C109:C112)*100</f>
        <v>#DIV/0!</v>
      </c>
      <c r="E110" s="88">
        <f>COUNTIF(R5:R49,"&lt;10")-E109</f>
        <v>0</v>
      </c>
      <c r="F110" s="88" t="e">
        <f>E110/SUM(E109:E112)*100</f>
        <v>#DIV/0!</v>
      </c>
      <c r="G110" s="69">
        <f>COUNTIF(S5:S49,"&lt;10")-G109</f>
        <v>0</v>
      </c>
      <c r="H110" s="88" t="e">
        <f>G110/SUM(G109:G112)*100</f>
        <v>#DIV/0!</v>
      </c>
      <c r="I110" s="69">
        <f>COUNTIF(T5:T49,"&lt;10")-I109</f>
        <v>0</v>
      </c>
      <c r="J110" s="88" t="e">
        <f>I110/SUM(I109:I112)*100</f>
        <v>#DIV/0!</v>
      </c>
      <c r="K110" s="69">
        <f>COUNTIF(U5:U49,"&lt;10")-K109</f>
        <v>0</v>
      </c>
      <c r="L110" s="88" t="e">
        <f>K110/SUM(K109:K112)*100</f>
        <v>#DIV/0!</v>
      </c>
      <c r="M110" s="69">
        <f>COUNTIF(V5:V49,"&lt;10")-M109</f>
        <v>0</v>
      </c>
      <c r="N110" s="88" t="e">
        <f>M110/SUM(M109:M112)*100</f>
        <v>#DIV/0!</v>
      </c>
      <c r="O110" s="69">
        <f>COUNTIF(W5:W49,"&lt;10")-O109</f>
        <v>0</v>
      </c>
      <c r="P110" s="88" t="e">
        <f>O110/SUM(O109:O112)*100</f>
        <v>#DIV/0!</v>
      </c>
      <c r="Q110" s="69">
        <f>COUNTIF(Y5:Y49,"&lt;10")-Q109</f>
        <v>0</v>
      </c>
      <c r="R110" s="70">
        <f>Q110/SUM(Q109:Q112)*100</f>
        <v>0</v>
      </c>
    </row>
    <row r="111" spans="1:18">
      <c r="A111" s="368" t="s">
        <v>62</v>
      </c>
      <c r="B111" s="368"/>
      <c r="C111" s="69">
        <f>COUNTIF(Q5:Q49,"&lt;15")-(C110+C109)</f>
        <v>0</v>
      </c>
      <c r="D111" s="88" t="e">
        <f>C111/SUM(C109:C112)*100</f>
        <v>#DIV/0!</v>
      </c>
      <c r="E111" s="88">
        <f>COUNTIF(R5:R49,"&lt;15")-(E110+E109)</f>
        <v>0</v>
      </c>
      <c r="F111" s="88" t="e">
        <f>E111/SUM(E109:E112)*100</f>
        <v>#DIV/0!</v>
      </c>
      <c r="G111" s="69">
        <f>COUNTIF(S5:S49,"&lt;15")-(G110+G109)</f>
        <v>0</v>
      </c>
      <c r="H111" s="88" t="e">
        <f>G111/SUM(G109:G112)*100</f>
        <v>#DIV/0!</v>
      </c>
      <c r="I111" s="69">
        <f>COUNTIF(T5:T49,"&lt;15")-(I110+I109)</f>
        <v>0</v>
      </c>
      <c r="J111" s="88" t="e">
        <f>I111/SUM(I109:I112)*100</f>
        <v>#DIV/0!</v>
      </c>
      <c r="K111" s="69">
        <f>COUNTIF(U5:U49,"&lt;15")-(K110+K109)</f>
        <v>0</v>
      </c>
      <c r="L111" s="88" t="e">
        <f>K111/SUM(K109:K112)*100</f>
        <v>#DIV/0!</v>
      </c>
      <c r="M111" s="69">
        <f>COUNTIF(V5:V49,"&lt;15")-(M110+M109)</f>
        <v>0</v>
      </c>
      <c r="N111" s="88" t="e">
        <f>M111/SUM(M109:M112)*100</f>
        <v>#DIV/0!</v>
      </c>
      <c r="O111" s="69">
        <f>COUNTIF(W5:W49,"&lt;15")-(O110+O109)</f>
        <v>0</v>
      </c>
      <c r="P111" s="88" t="e">
        <f>O111/SUM(O109:O112)*100</f>
        <v>#DIV/0!</v>
      </c>
      <c r="Q111" s="69">
        <f>COUNTIF(Y5:Y49,"&lt;15")-(Q110+Q109)</f>
        <v>0</v>
      </c>
      <c r="R111" s="70">
        <f>Q111/SUM(Q109:Q112)*100</f>
        <v>0</v>
      </c>
    </row>
    <row r="112" spans="1:18">
      <c r="A112" s="368" t="s">
        <v>63</v>
      </c>
      <c r="B112" s="368"/>
      <c r="C112" s="69">
        <f>COUNTIF(Q5:Q49,"&lt;=20")-(C110+C109+C111)</f>
        <v>0</v>
      </c>
      <c r="D112" s="88" t="e">
        <f>C112/SUM(C109:C112)*100</f>
        <v>#DIV/0!</v>
      </c>
      <c r="E112" s="88">
        <f>COUNTIF(R5:R49,"&lt;=20")-(E110+E109+E111)</f>
        <v>0</v>
      </c>
      <c r="F112" s="88" t="e">
        <f>E112/SUM(E109:E112)*100</f>
        <v>#DIV/0!</v>
      </c>
      <c r="G112" s="69">
        <f>COUNTIF(S5:S49,"&lt;=20")-(G110+G109+G111)</f>
        <v>0</v>
      </c>
      <c r="H112" s="88" t="e">
        <f>G112/SUM(G109:G112)*100</f>
        <v>#DIV/0!</v>
      </c>
      <c r="I112" s="69">
        <f>COUNTIF(T5:T49,"&lt;=20")-(I110+I109+I111)</f>
        <v>0</v>
      </c>
      <c r="J112" s="88" t="e">
        <f>I112/SUM(I109:I112)*100</f>
        <v>#DIV/0!</v>
      </c>
      <c r="K112" s="69">
        <f>COUNTIF(U5:U49,"&lt;=20")-(K110+K109+K111)</f>
        <v>0</v>
      </c>
      <c r="L112" s="88" t="e">
        <f>K112/SUM(K109:K112)*100</f>
        <v>#DIV/0!</v>
      </c>
      <c r="M112" s="69">
        <f>COUNTIF(V5:V49,"&lt;=20")-(M110+M109+M111)</f>
        <v>0</v>
      </c>
      <c r="N112" s="88" t="e">
        <f>M112/SUM(M109:M112)*100</f>
        <v>#DIV/0!</v>
      </c>
      <c r="O112" s="69">
        <f>COUNTIF(W5:W49,"&lt;=20")-(O110+O109+O111)</f>
        <v>0</v>
      </c>
      <c r="P112" s="88" t="e">
        <f>O112/SUM(O109:O112)*100</f>
        <v>#DIV/0!</v>
      </c>
      <c r="Q112" s="69">
        <f>COUNTIF(Y5:Y49,"&lt;=20")-(Q110+Q109+Q111)</f>
        <v>0</v>
      </c>
      <c r="R112" s="70">
        <f>Q112/SUM(Q109:Q112)*100</f>
        <v>0</v>
      </c>
    </row>
    <row r="115" spans="1:28" ht="75">
      <c r="A115" s="366" t="s">
        <v>10</v>
      </c>
      <c r="B115" s="367"/>
      <c r="C115" s="24" t="s">
        <v>39</v>
      </c>
      <c r="D115" s="64" t="s">
        <v>53</v>
      </c>
      <c r="E115" s="24" t="s">
        <v>40</v>
      </c>
      <c r="F115" s="64" t="s">
        <v>53</v>
      </c>
      <c r="G115" s="25" t="s">
        <v>41</v>
      </c>
      <c r="H115" s="64" t="s">
        <v>53</v>
      </c>
      <c r="I115" s="25" t="s">
        <v>64</v>
      </c>
      <c r="J115" s="64" t="s">
        <v>53</v>
      </c>
      <c r="M115" s="20" t="s">
        <v>27</v>
      </c>
      <c r="N115" s="64" t="s">
        <v>53</v>
      </c>
    </row>
    <row r="116" spans="1:28">
      <c r="A116" s="368" t="s">
        <v>60</v>
      </c>
      <c r="B116" s="368"/>
      <c r="C116" s="69">
        <f>COUNTIF(AA5:AA49,"&lt;5")</f>
        <v>0</v>
      </c>
      <c r="D116" s="88" t="e">
        <f>C116/SUM(C116:C119)*100</f>
        <v>#DIV/0!</v>
      </c>
      <c r="E116" s="69">
        <f>COUNTIF(AB5:AB49,"&lt;5")</f>
        <v>0</v>
      </c>
      <c r="F116" s="88" t="e">
        <f>E116/SUM(E116:E119)*100</f>
        <v>#DIV/0!</v>
      </c>
      <c r="G116" s="69">
        <f>COUNTIF(AC5:AC49,"&lt;5")</f>
        <v>0</v>
      </c>
      <c r="H116" s="88" t="e">
        <f>G116/SUM(G116:G119)*100</f>
        <v>#DIV/0!</v>
      </c>
      <c r="I116" s="69">
        <f>COUNTIF(AD5:AD49,"&lt;5")</f>
        <v>0</v>
      </c>
      <c r="J116" s="88" t="e">
        <f>I116/SUM(I116:I119)*100</f>
        <v>#DIV/0!</v>
      </c>
      <c r="M116" s="69">
        <f>COUNTIF(AF5:AF49,"&lt;5")</f>
        <v>45</v>
      </c>
      <c r="N116" s="88">
        <f>M116/SUM(M116:M119)*100</f>
        <v>100</v>
      </c>
    </row>
    <row r="117" spans="1:28">
      <c r="A117" s="368" t="s">
        <v>61</v>
      </c>
      <c r="B117" s="368"/>
      <c r="C117" s="69">
        <f>COUNTIF(AA5:AA49,"&lt;10")-C116</f>
        <v>0</v>
      </c>
      <c r="D117" s="88" t="e">
        <f>C117/SUM(C116:C119)*100</f>
        <v>#DIV/0!</v>
      </c>
      <c r="E117" s="69">
        <f>COUNTIF(AB5:AB49,"&lt;10")-E116</f>
        <v>0</v>
      </c>
      <c r="F117" s="88" t="e">
        <f>E117/SUM(E116:E119)*100</f>
        <v>#DIV/0!</v>
      </c>
      <c r="G117" s="69">
        <f>COUNTIF(AC5:AC49,"&lt;10")-G116</f>
        <v>0</v>
      </c>
      <c r="H117" s="88" t="e">
        <f>G117/SUM(G116:G119)*100</f>
        <v>#DIV/0!</v>
      </c>
      <c r="I117" s="69">
        <f>COUNTIF(AD5:AD49,"&lt;10")-I116</f>
        <v>0</v>
      </c>
      <c r="J117" s="88" t="e">
        <f>I117/SUM(I116:I119)*100</f>
        <v>#DIV/0!</v>
      </c>
      <c r="M117" s="69">
        <f>COUNTIF(AF5:AF49,"&lt;10")-M116</f>
        <v>0</v>
      </c>
      <c r="N117" s="88">
        <f>M117/SUM(M116:M119)*100</f>
        <v>0</v>
      </c>
    </row>
    <row r="118" spans="1:28">
      <c r="A118" s="368" t="s">
        <v>62</v>
      </c>
      <c r="B118" s="368"/>
      <c r="C118" s="69">
        <f>COUNTIF(AA5:AA49,"&lt;15")-(C117+C116)</f>
        <v>0</v>
      </c>
      <c r="D118" s="88" t="e">
        <f>C118/SUM(C116:C119)*100</f>
        <v>#DIV/0!</v>
      </c>
      <c r="E118" s="69">
        <f>COUNTIF(AB5:AB49,"&lt;15")-(E117+E116)</f>
        <v>0</v>
      </c>
      <c r="F118" s="88" t="e">
        <f>E118/SUM(E116:E119)*100</f>
        <v>#DIV/0!</v>
      </c>
      <c r="G118" s="69">
        <f>COUNTIF(AC5:AC49,"&lt;15")-(G117+G116)</f>
        <v>0</v>
      </c>
      <c r="H118" s="88" t="e">
        <f>G118/SUM(G116:G119)*100</f>
        <v>#DIV/0!</v>
      </c>
      <c r="I118" s="69">
        <f>COUNTIF(AD5:AD49,"&lt;15")-(I117+I116)</f>
        <v>0</v>
      </c>
      <c r="J118" s="88" t="e">
        <f>I118/SUM(I116:I119)*100</f>
        <v>#DIV/0!</v>
      </c>
      <c r="M118" s="69">
        <f>COUNTIF(AF5:AF49,"&lt;15")-(M117+M116)</f>
        <v>0</v>
      </c>
      <c r="N118" s="88">
        <f>M118/SUM(M116:M119)*100</f>
        <v>0</v>
      </c>
    </row>
    <row r="119" spans="1:28">
      <c r="A119" s="368" t="s">
        <v>63</v>
      </c>
      <c r="B119" s="368"/>
      <c r="C119" s="69">
        <f>COUNTIF(AA5:AA49,"&lt;=20")-(C117+C116+C118)</f>
        <v>0</v>
      </c>
      <c r="D119" s="88" t="e">
        <f>C119/SUM(C116:C119)*100</f>
        <v>#DIV/0!</v>
      </c>
      <c r="E119" s="69">
        <f>COUNTIF(AB5:AB49,"&lt;=20")-(E117+E116+E118)</f>
        <v>0</v>
      </c>
      <c r="F119" s="88" t="e">
        <f>E119/SUM(E116:E119)*100</f>
        <v>#DIV/0!</v>
      </c>
      <c r="G119" s="69">
        <f>COUNTIF(AC5:AC49,"&lt;=20")-(G117+G116+G118)</f>
        <v>0</v>
      </c>
      <c r="H119" s="88" t="e">
        <f>G119/SUM(G116:G119)*100</f>
        <v>#DIV/0!</v>
      </c>
      <c r="I119" s="69">
        <f>COUNTIF(AD5:AD49,"&lt;=20")-(I117+I116+I118)</f>
        <v>0</v>
      </c>
      <c r="J119" s="88" t="e">
        <f>I119/SUM(I116:I119)*100</f>
        <v>#DIV/0!</v>
      </c>
      <c r="M119" s="69">
        <f>COUNTIF(AF5:AF49,"&lt;=20")-(M117+M116+M118)</f>
        <v>0</v>
      </c>
      <c r="N119" s="88">
        <f>M119/SUM(M116:M119)*100</f>
        <v>0</v>
      </c>
    </row>
    <row r="125" spans="1:28" s="82" customFormat="1">
      <c r="A125" s="344" t="s">
        <v>6</v>
      </c>
      <c r="B125" s="345"/>
      <c r="C125" s="350" t="str">
        <f>C1</f>
        <v/>
      </c>
      <c r="D125" s="351"/>
      <c r="E125" s="351"/>
      <c r="F125" s="351"/>
      <c r="G125" s="81"/>
      <c r="H125" s="346" t="s">
        <v>7</v>
      </c>
      <c r="I125" s="346"/>
      <c r="J125" s="350" t="str">
        <f>J1</f>
        <v/>
      </c>
      <c r="K125" s="351"/>
      <c r="L125" s="351"/>
      <c r="M125" s="351"/>
      <c r="N125" s="81"/>
      <c r="O125" s="346" t="s">
        <v>8</v>
      </c>
      <c r="P125" s="345"/>
      <c r="Q125" s="350" t="str">
        <f>Q1</f>
        <v/>
      </c>
      <c r="R125" s="351"/>
      <c r="S125" s="351"/>
      <c r="T125" s="81"/>
      <c r="U125" s="346" t="s">
        <v>9</v>
      </c>
      <c r="V125" s="345"/>
      <c r="W125" s="350" t="str">
        <f>W1</f>
        <v>2019-2018</v>
      </c>
      <c r="X125" s="351"/>
      <c r="Y125" s="351"/>
      <c r="Z125" s="81"/>
      <c r="AA125" s="81"/>
      <c r="AB125" s="81"/>
    </row>
    <row r="127" spans="1:28" ht="23.25">
      <c r="K127" s="381" t="s">
        <v>49</v>
      </c>
      <c r="L127" s="382"/>
      <c r="M127" s="382"/>
      <c r="N127" s="382"/>
      <c r="O127" s="382"/>
      <c r="P127" s="382"/>
      <c r="Q127" s="382"/>
      <c r="R127" s="383"/>
      <c r="S127" s="102"/>
      <c r="T127" s="102"/>
      <c r="U127" s="102"/>
    </row>
    <row r="128" spans="1:28" ht="18">
      <c r="M128" s="71" t="s">
        <v>65</v>
      </c>
    </row>
    <row r="130" spans="1:5" ht="36">
      <c r="B130" s="72"/>
      <c r="C130" s="73" t="s">
        <v>66</v>
      </c>
      <c r="D130" s="73" t="s">
        <v>67</v>
      </c>
      <c r="E130" s="72" t="s">
        <v>68</v>
      </c>
    </row>
    <row r="131" spans="1:5">
      <c r="B131" s="72" t="s">
        <v>69</v>
      </c>
      <c r="C131" s="26">
        <f>COUNTIFS(C5:C49,"أنثى",AI5:AI49,"&lt;10")</f>
        <v>0</v>
      </c>
      <c r="D131" s="26">
        <f>COUNTIFS(C5:C49,"أنثى",AI5:AI49,"&gt;=10")</f>
        <v>0</v>
      </c>
      <c r="E131" s="26">
        <f>SUM(C131:D131)</f>
        <v>0</v>
      </c>
    </row>
    <row r="132" spans="1:5">
      <c r="B132" s="72" t="s">
        <v>70</v>
      </c>
      <c r="C132" s="26">
        <f>COUNTIFS(C5:C49,"ذكر",AI5:AI49,"&lt;10")</f>
        <v>0</v>
      </c>
      <c r="D132" s="26">
        <f>COUNTIFS(C5:C49,"ذكر",AI5:AI49,"&gt;=10")</f>
        <v>0</v>
      </c>
      <c r="E132" s="26">
        <f>SUM(C132:D132)</f>
        <v>0</v>
      </c>
    </row>
    <row r="133" spans="1:5">
      <c r="B133" s="72" t="s">
        <v>68</v>
      </c>
      <c r="C133" s="26">
        <f>SUM(C131:C132)</f>
        <v>0</v>
      </c>
      <c r="D133" s="26">
        <f>SUM(D131:D132)</f>
        <v>0</v>
      </c>
      <c r="E133" s="74"/>
    </row>
    <row r="142" spans="1:5">
      <c r="A142" s="16"/>
    </row>
    <row r="143" spans="1:5">
      <c r="A143" s="16"/>
    </row>
    <row r="144" spans="1:5">
      <c r="A144" s="16"/>
    </row>
    <row r="145" spans="1:1">
      <c r="A145" s="16"/>
    </row>
    <row r="167" spans="1:28" s="82" customFormat="1">
      <c r="A167" s="344" t="s">
        <v>6</v>
      </c>
      <c r="B167" s="345"/>
      <c r="C167" s="350" t="str">
        <f>C1</f>
        <v/>
      </c>
      <c r="D167" s="351"/>
      <c r="E167" s="351"/>
      <c r="F167" s="352"/>
      <c r="G167" s="81"/>
      <c r="H167" s="344" t="s">
        <v>7</v>
      </c>
      <c r="I167" s="345"/>
      <c r="J167" s="350" t="str">
        <f>J1</f>
        <v/>
      </c>
      <c r="K167" s="351"/>
      <c r="L167" s="351"/>
      <c r="M167" s="352"/>
      <c r="N167" s="81"/>
      <c r="O167" s="344" t="s">
        <v>8</v>
      </c>
      <c r="P167" s="345"/>
      <c r="Q167" s="350" t="str">
        <f>Q1</f>
        <v/>
      </c>
      <c r="R167" s="351"/>
      <c r="S167" s="352"/>
      <c r="T167" s="81"/>
      <c r="U167" s="344" t="s">
        <v>9</v>
      </c>
      <c r="V167" s="345"/>
      <c r="W167" s="350" t="str">
        <f>W1</f>
        <v>2019-2018</v>
      </c>
      <c r="X167" s="351"/>
      <c r="Y167" s="351"/>
      <c r="Z167" s="81"/>
      <c r="AA167" s="81"/>
      <c r="AB167" s="81"/>
    </row>
    <row r="168" spans="1:28" ht="23.25">
      <c r="J168" s="371" t="s">
        <v>49</v>
      </c>
      <c r="K168" s="371"/>
      <c r="L168" s="371"/>
      <c r="M168" s="371"/>
      <c r="N168" s="371"/>
      <c r="O168" s="371"/>
      <c r="P168" s="371"/>
      <c r="Q168" s="371"/>
      <c r="R168" s="371"/>
      <c r="S168" s="371"/>
      <c r="T168" s="371"/>
      <c r="U168" s="371"/>
    </row>
    <row r="169" spans="1:28" ht="18">
      <c r="L169" s="71" t="s">
        <v>71</v>
      </c>
    </row>
    <row r="170" spans="1:28">
      <c r="C170" s="372" t="s">
        <v>16</v>
      </c>
      <c r="D170" s="373"/>
      <c r="E170" s="373"/>
      <c r="F170" s="374"/>
      <c r="H170" s="375" t="s">
        <v>17</v>
      </c>
      <c r="I170" s="376"/>
      <c r="J170" s="376"/>
      <c r="K170" s="377"/>
      <c r="P170" s="378" t="s">
        <v>18</v>
      </c>
      <c r="Q170" s="378"/>
      <c r="R170" s="378"/>
      <c r="S170" s="378"/>
      <c r="V170" s="365" t="s">
        <v>19</v>
      </c>
      <c r="W170" s="365"/>
      <c r="X170" s="365"/>
      <c r="Y170" s="365"/>
    </row>
    <row r="171" spans="1:28" ht="24">
      <c r="C171" s="72"/>
      <c r="D171" s="73" t="s">
        <v>66</v>
      </c>
      <c r="E171" s="73" t="s">
        <v>67</v>
      </c>
      <c r="F171" s="72" t="s">
        <v>68</v>
      </c>
      <c r="H171" s="72"/>
      <c r="I171" s="73" t="s">
        <v>66</v>
      </c>
      <c r="J171" s="73" t="s">
        <v>67</v>
      </c>
      <c r="K171" s="72" t="s">
        <v>68</v>
      </c>
      <c r="P171" s="72"/>
      <c r="Q171" s="73" t="s">
        <v>66</v>
      </c>
      <c r="R171" s="73" t="s">
        <v>67</v>
      </c>
      <c r="S171" s="72" t="s">
        <v>68</v>
      </c>
      <c r="T171" s="75"/>
      <c r="V171" s="72"/>
      <c r="W171" s="73" t="s">
        <v>66</v>
      </c>
      <c r="X171" s="73" t="s">
        <v>67</v>
      </c>
      <c r="Y171" s="72" t="s">
        <v>68</v>
      </c>
    </row>
    <row r="172" spans="1:28">
      <c r="C172" s="72" t="s">
        <v>69</v>
      </c>
      <c r="D172" s="26">
        <f>COUNTIFS(C5:C49,"أنثى",I5:I49,"&lt;10")</f>
        <v>0</v>
      </c>
      <c r="E172" s="26">
        <f>COUNTIFS(C5:C49,"أنثى",I5:I49,"&gt;=10")</f>
        <v>0</v>
      </c>
      <c r="F172" s="26">
        <f>SUM(D172:E172)</f>
        <v>0</v>
      </c>
      <c r="H172" s="72" t="s">
        <v>69</v>
      </c>
      <c r="I172" s="26">
        <f>COUNTIFS(C5:C49,"أنثى",O5:O49,"&lt;10")</f>
        <v>0</v>
      </c>
      <c r="J172" s="26">
        <f>COUNTIFS(C5:C49,"أنثى",O5:O49,"&gt;=10")</f>
        <v>0</v>
      </c>
      <c r="K172" s="26">
        <f>SUM(I172:J172)</f>
        <v>0</v>
      </c>
      <c r="P172" s="72" t="s">
        <v>69</v>
      </c>
      <c r="Q172" s="26">
        <f>COUNTIFS(C5:C49,"أنثى",Y5:Y49,"&lt;10")</f>
        <v>0</v>
      </c>
      <c r="R172" s="26">
        <f>COUNTIFS(C5:C49,"أنثى",Y5:Y49,"&gt;=10")</f>
        <v>0</v>
      </c>
      <c r="S172" s="26">
        <f>SUM(Q172:R172)</f>
        <v>0</v>
      </c>
      <c r="T172" s="74"/>
      <c r="V172" s="72" t="s">
        <v>69</v>
      </c>
      <c r="W172" s="26">
        <f>COUNTIFS(C5:C49,"أنثى",AF5:AF49,"&lt;10")</f>
        <v>0</v>
      </c>
      <c r="X172" s="26">
        <f>COUNTIFS(C5:C49,"أنثى",AF5:AF49,"&gt;=10")</f>
        <v>0</v>
      </c>
      <c r="Y172" s="26">
        <f>SUM(W172:X172)</f>
        <v>0</v>
      </c>
    </row>
    <row r="173" spans="1:28">
      <c r="C173" s="72" t="s">
        <v>70</v>
      </c>
      <c r="D173" s="26">
        <f>COUNTIFS(C5:C49,"ذكر",I5:I49,"&lt;10")</f>
        <v>0</v>
      </c>
      <c r="E173" s="26">
        <f>COUNTIFS(C5:C49,"ذكر",I5:I49,"&gt;=10")</f>
        <v>0</v>
      </c>
      <c r="F173" s="26">
        <f>SUM(D173:E173)</f>
        <v>0</v>
      </c>
      <c r="H173" s="72" t="s">
        <v>70</v>
      </c>
      <c r="I173" s="26">
        <f>COUNTIFS(C5:C49,"ذكر",O5:O49,"&lt;10")</f>
        <v>0</v>
      </c>
      <c r="J173" s="26">
        <f>COUNTIFS(C5:C49,"ذكر",O5:O49,"&gt;=10")</f>
        <v>0</v>
      </c>
      <c r="K173" s="26">
        <f>SUM(I173:J173)</f>
        <v>0</v>
      </c>
      <c r="P173" s="72" t="s">
        <v>70</v>
      </c>
      <c r="Q173" s="26">
        <f>COUNTIFS(C5:C49,"ذكر",Y5:Y49,"&lt;10")</f>
        <v>0</v>
      </c>
      <c r="R173" s="26">
        <f>COUNTIFS(C5:C49,"ذكر",Y5:Y49,"&gt;=10")</f>
        <v>0</v>
      </c>
      <c r="S173" s="26">
        <f>SUM(Q173:R173)</f>
        <v>0</v>
      </c>
      <c r="T173" s="74"/>
      <c r="V173" s="72" t="s">
        <v>70</v>
      </c>
      <c r="W173" s="26">
        <f>COUNTIFS(C5:C49,"ذكر",AF5:AF49,"&lt;10")</f>
        <v>0</v>
      </c>
      <c r="X173" s="26">
        <f>COUNTIFS(C5:C49,"ذكر",AF5:AF49,"&gt;=10")</f>
        <v>0</v>
      </c>
      <c r="Y173" s="26">
        <f>SUM(W173:X173)</f>
        <v>0</v>
      </c>
    </row>
    <row r="174" spans="1:28">
      <c r="C174" s="72" t="s">
        <v>68</v>
      </c>
      <c r="D174" s="26">
        <f>SUM(D172:D173)</f>
        <v>0</v>
      </c>
      <c r="E174" s="26">
        <f>SUM(E172:E173)</f>
        <v>0</v>
      </c>
      <c r="H174" s="72" t="s">
        <v>68</v>
      </c>
      <c r="I174" s="26">
        <f>SUM(I172:I173)</f>
        <v>0</v>
      </c>
      <c r="J174" s="26">
        <f>SUM(J172:J173)</f>
        <v>0</v>
      </c>
      <c r="P174" s="72" t="s">
        <v>68</v>
      </c>
      <c r="Q174" s="26">
        <f>SUM(Q172:Q173)</f>
        <v>0</v>
      </c>
      <c r="R174" s="26">
        <f>SUM(R172:R173)</f>
        <v>0</v>
      </c>
      <c r="V174" s="72" t="s">
        <v>68</v>
      </c>
      <c r="W174" s="26">
        <f>SUM(W172:W173)</f>
        <v>0</v>
      </c>
      <c r="X174" s="26">
        <f>SUM(X172:X173)</f>
        <v>0</v>
      </c>
    </row>
  </sheetData>
  <sheetProtection formatCells="0" formatColumns="0" formatRows="0" insertColumns="0" insertRows="0" insertHyperlinks="0" deleteColumns="0" deleteRows="0" sort="0" autoFilter="0" pivotTables="0"/>
  <mergeCells count="85">
    <mergeCell ref="W51:Y51"/>
    <mergeCell ref="W1:Y1"/>
    <mergeCell ref="W125:Y125"/>
    <mergeCell ref="W167:Y167"/>
    <mergeCell ref="K127:R127"/>
    <mergeCell ref="N65:R65"/>
    <mergeCell ref="S66:T66"/>
    <mergeCell ref="S67:T67"/>
    <mergeCell ref="S68:T68"/>
    <mergeCell ref="W91:Y91"/>
    <mergeCell ref="V66:W66"/>
    <mergeCell ref="S69:T69"/>
    <mergeCell ref="S70:T70"/>
    <mergeCell ref="J51:M51"/>
    <mergeCell ref="J91:M91"/>
    <mergeCell ref="K52:V52"/>
    <mergeCell ref="B61:C61"/>
    <mergeCell ref="B62:C62"/>
    <mergeCell ref="O51:P51"/>
    <mergeCell ref="U51:V51"/>
    <mergeCell ref="O91:P91"/>
    <mergeCell ref="U91:V91"/>
    <mergeCell ref="A91:B91"/>
    <mergeCell ref="A51:B51"/>
    <mergeCell ref="B58:C58"/>
    <mergeCell ref="B59:C59"/>
    <mergeCell ref="H51:I51"/>
    <mergeCell ref="C51:F51"/>
    <mergeCell ref="C91:F91"/>
    <mergeCell ref="H91:I91"/>
    <mergeCell ref="J168:U168"/>
    <mergeCell ref="C170:F170"/>
    <mergeCell ref="H170:K170"/>
    <mergeCell ref="P170:S170"/>
    <mergeCell ref="A96:B96"/>
    <mergeCell ref="A97:B97"/>
    <mergeCell ref="A98:B98"/>
    <mergeCell ref="H125:I125"/>
    <mergeCell ref="J125:M125"/>
    <mergeCell ref="Q125:S125"/>
    <mergeCell ref="C167:F167"/>
    <mergeCell ref="H167:I167"/>
    <mergeCell ref="J167:M167"/>
    <mergeCell ref="Q167:S167"/>
    <mergeCell ref="V170:Y170"/>
    <mergeCell ref="Q51:S51"/>
    <mergeCell ref="A115:B115"/>
    <mergeCell ref="A116:B116"/>
    <mergeCell ref="A117:B117"/>
    <mergeCell ref="A118:B118"/>
    <mergeCell ref="A119:B119"/>
    <mergeCell ref="C125:F125"/>
    <mergeCell ref="A99:B99"/>
    <mergeCell ref="A108:B108"/>
    <mergeCell ref="A109:B109"/>
    <mergeCell ref="A110:B110"/>
    <mergeCell ref="A111:B111"/>
    <mergeCell ref="A112:B112"/>
    <mergeCell ref="K93:R93"/>
    <mergeCell ref="A95:B95"/>
    <mergeCell ref="AH3:AK3"/>
    <mergeCell ref="C1:F1"/>
    <mergeCell ref="H1:I1"/>
    <mergeCell ref="J1:M1"/>
    <mergeCell ref="Q1:S1"/>
    <mergeCell ref="D3:J3"/>
    <mergeCell ref="K3:P3"/>
    <mergeCell ref="Q3:Z3"/>
    <mergeCell ref="AA3:AG3"/>
    <mergeCell ref="A1:B1"/>
    <mergeCell ref="A125:B125"/>
    <mergeCell ref="O125:P125"/>
    <mergeCell ref="U125:V125"/>
    <mergeCell ref="O167:P167"/>
    <mergeCell ref="U167:V167"/>
    <mergeCell ref="A167:B167"/>
    <mergeCell ref="O1:P1"/>
    <mergeCell ref="U1:V1"/>
    <mergeCell ref="A57:A62"/>
    <mergeCell ref="B55:C55"/>
    <mergeCell ref="B56:C56"/>
    <mergeCell ref="Q91:S91"/>
    <mergeCell ref="B69:F69"/>
    <mergeCell ref="B68:F68"/>
    <mergeCell ref="B57:C57"/>
  </mergeCells>
  <conditionalFormatting sqref="M5:M49">
    <cfRule type="cellIs" dxfId="252" priority="75" stopIfTrue="1" operator="equal">
      <formula>$M$56</formula>
    </cfRule>
    <cfRule type="cellIs" dxfId="251" priority="76" stopIfTrue="1" operator="equal">
      <formula>$M$55</formula>
    </cfRule>
  </conditionalFormatting>
  <conditionalFormatting sqref="U5:U49">
    <cfRule type="cellIs" dxfId="250" priority="77" stopIfTrue="1" operator="equal">
      <formula>$U$56</formula>
    </cfRule>
    <cfRule type="cellIs" dxfId="249" priority="78" stopIfTrue="1" operator="equal">
      <formula>$U$55</formula>
    </cfRule>
  </conditionalFormatting>
  <conditionalFormatting sqref="V5:V49">
    <cfRule type="cellIs" dxfId="248" priority="79" stopIfTrue="1" operator="equal">
      <formula>$V$56</formula>
    </cfRule>
    <cfRule type="cellIs" dxfId="247" priority="80" stopIfTrue="1" operator="equal">
      <formula>$V$55</formula>
    </cfRule>
  </conditionalFormatting>
  <conditionalFormatting sqref="W5:W49">
    <cfRule type="cellIs" dxfId="246" priority="81" stopIfTrue="1" operator="equal">
      <formula>$W$56</formula>
    </cfRule>
    <cfRule type="cellIs" dxfId="245" priority="82" stopIfTrue="1" operator="equal">
      <formula>$W$55</formula>
    </cfRule>
    <cfRule type="cellIs" dxfId="244" priority="83" stopIfTrue="1" operator="equal">
      <formula>7.77</formula>
    </cfRule>
  </conditionalFormatting>
  <conditionalFormatting sqref="AA5:AA49">
    <cfRule type="cellIs" dxfId="243" priority="84" stopIfTrue="1" operator="equal">
      <formula>$AA$56</formula>
    </cfRule>
    <cfRule type="cellIs" dxfId="242" priority="85" stopIfTrue="1" operator="equal">
      <formula>$AA$55</formula>
    </cfRule>
  </conditionalFormatting>
  <conditionalFormatting sqref="AB5:AB49">
    <cfRule type="cellIs" dxfId="241" priority="86" stopIfTrue="1" operator="equal">
      <formula>$AB$56</formula>
    </cfRule>
    <cfRule type="cellIs" dxfId="240" priority="87" stopIfTrue="1" operator="equal">
      <formula>$AB$55</formula>
    </cfRule>
  </conditionalFormatting>
  <conditionalFormatting sqref="K5:K49">
    <cfRule type="cellIs" dxfId="239" priority="88" stopIfTrue="1" operator="equal">
      <formula>$K$56</formula>
    </cfRule>
    <cfRule type="cellIs" dxfId="238" priority="89" stopIfTrue="1" operator="equal">
      <formula>$K$55</formula>
    </cfRule>
  </conditionalFormatting>
  <conditionalFormatting sqref="G5:G49">
    <cfRule type="cellIs" dxfId="237" priority="90" stopIfTrue="1" operator="equal">
      <formula>$G$56</formula>
    </cfRule>
    <cfRule type="cellIs" dxfId="236" priority="91" stopIfTrue="1" operator="equal">
      <formula>$G$55</formula>
    </cfRule>
  </conditionalFormatting>
  <conditionalFormatting sqref="F5:F49">
    <cfRule type="cellIs" dxfId="235" priority="92" stopIfTrue="1" operator="equal">
      <formula>$F$56</formula>
    </cfRule>
    <cfRule type="cellIs" dxfId="234" priority="93" stopIfTrue="1" operator="equal">
      <formula>$F$55</formula>
    </cfRule>
  </conditionalFormatting>
  <conditionalFormatting sqref="E5:E49">
    <cfRule type="cellIs" dxfId="233" priority="94" stopIfTrue="1" operator="equal">
      <formula>$E$56</formula>
    </cfRule>
    <cfRule type="cellIs" dxfId="232" priority="95" stopIfTrue="1" operator="equal">
      <formula>$E$55</formula>
    </cfRule>
  </conditionalFormatting>
  <conditionalFormatting sqref="D5:D49">
    <cfRule type="cellIs" dxfId="231" priority="96" stopIfTrue="1" operator="equal">
      <formula>$D$56</formula>
    </cfRule>
    <cfRule type="cellIs" dxfId="230" priority="97" stopIfTrue="1" operator="equal">
      <formula>$D$55</formula>
    </cfRule>
  </conditionalFormatting>
  <conditionalFormatting sqref="R5:R49">
    <cfRule type="cellIs" dxfId="229" priority="98" stopIfTrue="1" operator="equal">
      <formula>$R$56</formula>
    </cfRule>
    <cfRule type="cellIs" dxfId="228" priority="99" stopIfTrue="1" operator="equal">
      <formula>$R$55</formula>
    </cfRule>
  </conditionalFormatting>
  <conditionalFormatting sqref="T5:T49">
    <cfRule type="cellIs" dxfId="227" priority="100" stopIfTrue="1" operator="equal">
      <formula>$T$56</formula>
    </cfRule>
    <cfRule type="cellIs" dxfId="226" priority="101" stopIfTrue="1" operator="equal">
      <formula>$T$55</formula>
    </cfRule>
  </conditionalFormatting>
  <conditionalFormatting sqref="L5:L49">
    <cfRule type="cellIs" dxfId="225" priority="102" stopIfTrue="1" operator="equal">
      <formula>$L$56</formula>
    </cfRule>
    <cfRule type="cellIs" dxfId="224" priority="103" stopIfTrue="1" operator="equal">
      <formula>$L$55</formula>
    </cfRule>
  </conditionalFormatting>
  <conditionalFormatting sqref="S5:S49">
    <cfRule type="cellIs" dxfId="223" priority="104" stopIfTrue="1" operator="equal">
      <formula>$S$56</formula>
    </cfRule>
    <cfRule type="cellIs" dxfId="222" priority="105" stopIfTrue="1" operator="equal">
      <formula>$S$55</formula>
    </cfRule>
  </conditionalFormatting>
  <conditionalFormatting sqref="Q5:Q49">
    <cfRule type="cellIs" dxfId="221" priority="106" stopIfTrue="1" operator="equal">
      <formula>$Q$56</formula>
    </cfRule>
    <cfRule type="cellIs" dxfId="220" priority="107" stopIfTrue="1" operator="equal">
      <formula>$Q$55</formula>
    </cfRule>
  </conditionalFormatting>
  <conditionalFormatting sqref="AD5:AD49">
    <cfRule type="cellIs" dxfId="219" priority="108" stopIfTrue="1" operator="equal">
      <formula>$AD$56</formula>
    </cfRule>
    <cfRule type="cellIs" dxfId="218" priority="109" stopIfTrue="1" operator="equal">
      <formula>$AD$55</formula>
    </cfRule>
  </conditionalFormatting>
  <conditionalFormatting sqref="AC5:AC49">
    <cfRule type="cellIs" dxfId="217" priority="110" stopIfTrue="1" operator="equal">
      <formula>$AC$56</formula>
    </cfRule>
    <cfRule type="cellIs" dxfId="216" priority="111" stopIfTrue="1" operator="equal">
      <formula>$AC$55</formula>
    </cfRule>
  </conditionalFormatting>
  <dataValidations count="2">
    <dataValidation type="decimal" allowBlank="1" showInputMessage="1" showErrorMessage="1" errorTitle="تصحيح العدد" error="العدد يجب أن يكون بين 0 و 20" sqref="JG5:JI49 TC5:TE49 ACY5:ADA49 AMU5:AMW49 AWQ5:AWS49 BGM5:BGO49 BQI5:BQK49 CAE5:CAG49 CKA5:CKC49 CTW5:CTY49 DDS5:DDU49 DNO5:DNQ49 DXK5:DXM49 EHG5:EHI49 ERC5:ERE49 FAY5:FBA49 FKU5:FKW49 FUQ5:FUS49 GEM5:GEO49 GOI5:GOK49 GYE5:GYG49 HIA5:HIC49 HRW5:HRY49 IBS5:IBU49 ILO5:ILQ49 IVK5:IVM49 JFG5:JFI49 JPC5:JPE49 JYY5:JZA49 KIU5:KIW49 KSQ5:KSS49 LCM5:LCO49 LMI5:LMK49 LWE5:LWG49 MGA5:MGC49 MPW5:MPY49 MZS5:MZU49 NJO5:NJQ49 NTK5:NTM49 ODG5:ODI49 ONC5:ONE49 OWY5:OXA49 PGU5:PGW49 PQQ5:PQS49 QAM5:QAO49 QKI5:QKK49 QUE5:QUG49 REA5:REC49 RNW5:RNY49 RXS5:RXU49 SHO5:SHQ49 SRK5:SRM49 TBG5:TBI49 TLC5:TLE49 TUY5:TVA49 UEU5:UEW49 UOQ5:UOS49 UYM5:UYO49 VII5:VIK49 VSE5:VSG49 WCA5:WCC49 WLW5:WLY49 WVS5:WVU49 K65550:M65584 JG65550:JI65584 TC65550:TE65584 ACY65550:ADA65584 AMU65550:AMW65584 AWQ65550:AWS65584 BGM65550:BGO65584 BQI65550:BQK65584 CAE65550:CAG65584 CKA65550:CKC65584 CTW65550:CTY65584 DDS65550:DDU65584 DNO65550:DNQ65584 DXK65550:DXM65584 EHG65550:EHI65584 ERC65550:ERE65584 FAY65550:FBA65584 FKU65550:FKW65584 FUQ65550:FUS65584 GEM65550:GEO65584 GOI65550:GOK65584 GYE65550:GYG65584 HIA65550:HIC65584 HRW65550:HRY65584 IBS65550:IBU65584 ILO65550:ILQ65584 IVK65550:IVM65584 JFG65550:JFI65584 JPC65550:JPE65584 JYY65550:JZA65584 KIU65550:KIW65584 KSQ65550:KSS65584 LCM65550:LCO65584 LMI65550:LMK65584 LWE65550:LWG65584 MGA65550:MGC65584 MPW65550:MPY65584 MZS65550:MZU65584 NJO65550:NJQ65584 NTK65550:NTM65584 ODG65550:ODI65584 ONC65550:ONE65584 OWY65550:OXA65584 PGU65550:PGW65584 PQQ65550:PQS65584 QAM65550:QAO65584 QKI65550:QKK65584 QUE65550:QUG65584 REA65550:REC65584 RNW65550:RNY65584 RXS65550:RXU65584 SHO65550:SHQ65584 SRK65550:SRM65584 TBG65550:TBI65584 TLC65550:TLE65584 TUY65550:TVA65584 UEU65550:UEW65584 UOQ65550:UOS65584 UYM65550:UYO65584 VII65550:VIK65584 VSE65550:VSG65584 WCA65550:WCC65584 WLW65550:WLY65584 WVS65550:WVU65584 K131086:M131120 JG131086:JI131120 TC131086:TE131120 ACY131086:ADA131120 AMU131086:AMW131120 AWQ131086:AWS131120 BGM131086:BGO131120 BQI131086:BQK131120 CAE131086:CAG131120 CKA131086:CKC131120 CTW131086:CTY131120 DDS131086:DDU131120 DNO131086:DNQ131120 DXK131086:DXM131120 EHG131086:EHI131120 ERC131086:ERE131120 FAY131086:FBA131120 FKU131086:FKW131120 FUQ131086:FUS131120 GEM131086:GEO131120 GOI131086:GOK131120 GYE131086:GYG131120 HIA131086:HIC131120 HRW131086:HRY131120 IBS131086:IBU131120 ILO131086:ILQ131120 IVK131086:IVM131120 JFG131086:JFI131120 JPC131086:JPE131120 JYY131086:JZA131120 KIU131086:KIW131120 KSQ131086:KSS131120 LCM131086:LCO131120 LMI131086:LMK131120 LWE131086:LWG131120 MGA131086:MGC131120 MPW131086:MPY131120 MZS131086:MZU131120 NJO131086:NJQ131120 NTK131086:NTM131120 ODG131086:ODI131120 ONC131086:ONE131120 OWY131086:OXA131120 PGU131086:PGW131120 PQQ131086:PQS131120 QAM131086:QAO131120 QKI131086:QKK131120 QUE131086:QUG131120 REA131086:REC131120 RNW131086:RNY131120 RXS131086:RXU131120 SHO131086:SHQ131120 SRK131086:SRM131120 TBG131086:TBI131120 TLC131086:TLE131120 TUY131086:TVA131120 UEU131086:UEW131120 UOQ131086:UOS131120 UYM131086:UYO131120 VII131086:VIK131120 VSE131086:VSG131120 WCA131086:WCC131120 WLW131086:WLY131120 WVS131086:WVU131120 K196622:M196656 JG196622:JI196656 TC196622:TE196656 ACY196622:ADA196656 AMU196622:AMW196656 AWQ196622:AWS196656 BGM196622:BGO196656 BQI196622:BQK196656 CAE196622:CAG196656 CKA196622:CKC196656 CTW196622:CTY196656 DDS196622:DDU196656 DNO196622:DNQ196656 DXK196622:DXM196656 EHG196622:EHI196656 ERC196622:ERE196656 FAY196622:FBA196656 FKU196622:FKW196656 FUQ196622:FUS196656 GEM196622:GEO196656 GOI196622:GOK196656 GYE196622:GYG196656 HIA196622:HIC196656 HRW196622:HRY196656 IBS196622:IBU196656 ILO196622:ILQ196656 IVK196622:IVM196656 JFG196622:JFI196656 JPC196622:JPE196656 JYY196622:JZA196656 KIU196622:KIW196656 KSQ196622:KSS196656 LCM196622:LCO196656 LMI196622:LMK196656 LWE196622:LWG196656 MGA196622:MGC196656 MPW196622:MPY196656 MZS196622:MZU196656 NJO196622:NJQ196656 NTK196622:NTM196656 ODG196622:ODI196656 ONC196622:ONE196656 OWY196622:OXA196656 PGU196622:PGW196656 PQQ196622:PQS196656 QAM196622:QAO196656 QKI196622:QKK196656 QUE196622:QUG196656 REA196622:REC196656 RNW196622:RNY196656 RXS196622:RXU196656 SHO196622:SHQ196656 SRK196622:SRM196656 TBG196622:TBI196656 TLC196622:TLE196656 TUY196622:TVA196656 UEU196622:UEW196656 UOQ196622:UOS196656 UYM196622:UYO196656 VII196622:VIK196656 VSE196622:VSG196656 WCA196622:WCC196656 WLW196622:WLY196656 WVS196622:WVU196656 K262158:M262192 JG262158:JI262192 TC262158:TE262192 ACY262158:ADA262192 AMU262158:AMW262192 AWQ262158:AWS262192 BGM262158:BGO262192 BQI262158:BQK262192 CAE262158:CAG262192 CKA262158:CKC262192 CTW262158:CTY262192 DDS262158:DDU262192 DNO262158:DNQ262192 DXK262158:DXM262192 EHG262158:EHI262192 ERC262158:ERE262192 FAY262158:FBA262192 FKU262158:FKW262192 FUQ262158:FUS262192 GEM262158:GEO262192 GOI262158:GOK262192 GYE262158:GYG262192 HIA262158:HIC262192 HRW262158:HRY262192 IBS262158:IBU262192 ILO262158:ILQ262192 IVK262158:IVM262192 JFG262158:JFI262192 JPC262158:JPE262192 JYY262158:JZA262192 KIU262158:KIW262192 KSQ262158:KSS262192 LCM262158:LCO262192 LMI262158:LMK262192 LWE262158:LWG262192 MGA262158:MGC262192 MPW262158:MPY262192 MZS262158:MZU262192 NJO262158:NJQ262192 NTK262158:NTM262192 ODG262158:ODI262192 ONC262158:ONE262192 OWY262158:OXA262192 PGU262158:PGW262192 PQQ262158:PQS262192 QAM262158:QAO262192 QKI262158:QKK262192 QUE262158:QUG262192 REA262158:REC262192 RNW262158:RNY262192 RXS262158:RXU262192 SHO262158:SHQ262192 SRK262158:SRM262192 TBG262158:TBI262192 TLC262158:TLE262192 TUY262158:TVA262192 UEU262158:UEW262192 UOQ262158:UOS262192 UYM262158:UYO262192 VII262158:VIK262192 VSE262158:VSG262192 WCA262158:WCC262192 WLW262158:WLY262192 WVS262158:WVU262192 K327694:M327728 JG327694:JI327728 TC327694:TE327728 ACY327694:ADA327728 AMU327694:AMW327728 AWQ327694:AWS327728 BGM327694:BGO327728 BQI327694:BQK327728 CAE327694:CAG327728 CKA327694:CKC327728 CTW327694:CTY327728 DDS327694:DDU327728 DNO327694:DNQ327728 DXK327694:DXM327728 EHG327694:EHI327728 ERC327694:ERE327728 FAY327694:FBA327728 FKU327694:FKW327728 FUQ327694:FUS327728 GEM327694:GEO327728 GOI327694:GOK327728 GYE327694:GYG327728 HIA327694:HIC327728 HRW327694:HRY327728 IBS327694:IBU327728 ILO327694:ILQ327728 IVK327694:IVM327728 JFG327694:JFI327728 JPC327694:JPE327728 JYY327694:JZA327728 KIU327694:KIW327728 KSQ327694:KSS327728 LCM327694:LCO327728 LMI327694:LMK327728 LWE327694:LWG327728 MGA327694:MGC327728 MPW327694:MPY327728 MZS327694:MZU327728 NJO327694:NJQ327728 NTK327694:NTM327728 ODG327694:ODI327728 ONC327694:ONE327728 OWY327694:OXA327728 PGU327694:PGW327728 PQQ327694:PQS327728 QAM327694:QAO327728 QKI327694:QKK327728 QUE327694:QUG327728 REA327694:REC327728 RNW327694:RNY327728 RXS327694:RXU327728 SHO327694:SHQ327728 SRK327694:SRM327728 TBG327694:TBI327728 TLC327694:TLE327728 TUY327694:TVA327728 UEU327694:UEW327728 UOQ327694:UOS327728 UYM327694:UYO327728 VII327694:VIK327728 VSE327694:VSG327728 WCA327694:WCC327728 WLW327694:WLY327728 WVS327694:WVU327728 K393230:M393264 JG393230:JI393264 TC393230:TE393264 ACY393230:ADA393264 AMU393230:AMW393264 AWQ393230:AWS393264 BGM393230:BGO393264 BQI393230:BQK393264 CAE393230:CAG393264 CKA393230:CKC393264 CTW393230:CTY393264 DDS393230:DDU393264 DNO393230:DNQ393264 DXK393230:DXM393264 EHG393230:EHI393264 ERC393230:ERE393264 FAY393230:FBA393264 FKU393230:FKW393264 FUQ393230:FUS393264 GEM393230:GEO393264 GOI393230:GOK393264 GYE393230:GYG393264 HIA393230:HIC393264 HRW393230:HRY393264 IBS393230:IBU393264 ILO393230:ILQ393264 IVK393230:IVM393264 JFG393230:JFI393264 JPC393230:JPE393264 JYY393230:JZA393264 KIU393230:KIW393264 KSQ393230:KSS393264 LCM393230:LCO393264 LMI393230:LMK393264 LWE393230:LWG393264 MGA393230:MGC393264 MPW393230:MPY393264 MZS393230:MZU393264 NJO393230:NJQ393264 NTK393230:NTM393264 ODG393230:ODI393264 ONC393230:ONE393264 OWY393230:OXA393264 PGU393230:PGW393264 PQQ393230:PQS393264 QAM393230:QAO393264 QKI393230:QKK393264 QUE393230:QUG393264 REA393230:REC393264 RNW393230:RNY393264 RXS393230:RXU393264 SHO393230:SHQ393264 SRK393230:SRM393264 TBG393230:TBI393264 TLC393230:TLE393264 TUY393230:TVA393264 UEU393230:UEW393264 UOQ393230:UOS393264 UYM393230:UYO393264 VII393230:VIK393264 VSE393230:VSG393264 WCA393230:WCC393264 WLW393230:WLY393264 WVS393230:WVU393264 K458766:M458800 JG458766:JI458800 TC458766:TE458800 ACY458766:ADA458800 AMU458766:AMW458800 AWQ458766:AWS458800 BGM458766:BGO458800 BQI458766:BQK458800 CAE458766:CAG458800 CKA458766:CKC458800 CTW458766:CTY458800 DDS458766:DDU458800 DNO458766:DNQ458800 DXK458766:DXM458800 EHG458766:EHI458800 ERC458766:ERE458800 FAY458766:FBA458800 FKU458766:FKW458800 FUQ458766:FUS458800 GEM458766:GEO458800 GOI458766:GOK458800 GYE458766:GYG458800 HIA458766:HIC458800 HRW458766:HRY458800 IBS458766:IBU458800 ILO458766:ILQ458800 IVK458766:IVM458800 JFG458766:JFI458800 JPC458766:JPE458800 JYY458766:JZA458800 KIU458766:KIW458800 KSQ458766:KSS458800 LCM458766:LCO458800 LMI458766:LMK458800 LWE458766:LWG458800 MGA458766:MGC458800 MPW458766:MPY458800 MZS458766:MZU458800 NJO458766:NJQ458800 NTK458766:NTM458800 ODG458766:ODI458800 ONC458766:ONE458800 OWY458766:OXA458800 PGU458766:PGW458800 PQQ458766:PQS458800 QAM458766:QAO458800 QKI458766:QKK458800 QUE458766:QUG458800 REA458766:REC458800 RNW458766:RNY458800 RXS458766:RXU458800 SHO458766:SHQ458800 SRK458766:SRM458800 TBG458766:TBI458800 TLC458766:TLE458800 TUY458766:TVA458800 UEU458766:UEW458800 UOQ458766:UOS458800 UYM458766:UYO458800 VII458766:VIK458800 VSE458766:VSG458800 WCA458766:WCC458800 WLW458766:WLY458800 WVS458766:WVU458800 K524302:M524336 JG524302:JI524336 TC524302:TE524336 ACY524302:ADA524336 AMU524302:AMW524336 AWQ524302:AWS524336 BGM524302:BGO524336 BQI524302:BQK524336 CAE524302:CAG524336 CKA524302:CKC524336 CTW524302:CTY524336 DDS524302:DDU524336 DNO524302:DNQ524336 DXK524302:DXM524336 EHG524302:EHI524336 ERC524302:ERE524336 FAY524302:FBA524336 FKU524302:FKW524336 FUQ524302:FUS524336 GEM524302:GEO524336 GOI524302:GOK524336 GYE524302:GYG524336 HIA524302:HIC524336 HRW524302:HRY524336 IBS524302:IBU524336 ILO524302:ILQ524336 IVK524302:IVM524336 JFG524302:JFI524336 JPC524302:JPE524336 JYY524302:JZA524336 KIU524302:KIW524336 KSQ524302:KSS524336 LCM524302:LCO524336 LMI524302:LMK524336 LWE524302:LWG524336 MGA524302:MGC524336 MPW524302:MPY524336 MZS524302:MZU524336 NJO524302:NJQ524336 NTK524302:NTM524336 ODG524302:ODI524336 ONC524302:ONE524336 OWY524302:OXA524336 PGU524302:PGW524336 PQQ524302:PQS524336 QAM524302:QAO524336 QKI524302:QKK524336 QUE524302:QUG524336 REA524302:REC524336 RNW524302:RNY524336 RXS524302:RXU524336 SHO524302:SHQ524336 SRK524302:SRM524336 TBG524302:TBI524336 TLC524302:TLE524336 TUY524302:TVA524336 UEU524302:UEW524336 UOQ524302:UOS524336 UYM524302:UYO524336 VII524302:VIK524336 VSE524302:VSG524336 WCA524302:WCC524336 WLW524302:WLY524336 WVS524302:WVU524336 K589838:M589872 JG589838:JI589872 TC589838:TE589872 ACY589838:ADA589872 AMU589838:AMW589872 AWQ589838:AWS589872 BGM589838:BGO589872 BQI589838:BQK589872 CAE589838:CAG589872 CKA589838:CKC589872 CTW589838:CTY589872 DDS589838:DDU589872 DNO589838:DNQ589872 DXK589838:DXM589872 EHG589838:EHI589872 ERC589838:ERE589872 FAY589838:FBA589872 FKU589838:FKW589872 FUQ589838:FUS589872 GEM589838:GEO589872 GOI589838:GOK589872 GYE589838:GYG589872 HIA589838:HIC589872 HRW589838:HRY589872 IBS589838:IBU589872 ILO589838:ILQ589872 IVK589838:IVM589872 JFG589838:JFI589872 JPC589838:JPE589872 JYY589838:JZA589872 KIU589838:KIW589872 KSQ589838:KSS589872 LCM589838:LCO589872 LMI589838:LMK589872 LWE589838:LWG589872 MGA589838:MGC589872 MPW589838:MPY589872 MZS589838:MZU589872 NJO589838:NJQ589872 NTK589838:NTM589872 ODG589838:ODI589872 ONC589838:ONE589872 OWY589838:OXA589872 PGU589838:PGW589872 PQQ589838:PQS589872 QAM589838:QAO589872 QKI589838:QKK589872 QUE589838:QUG589872 REA589838:REC589872 RNW589838:RNY589872 RXS589838:RXU589872 SHO589838:SHQ589872 SRK589838:SRM589872 TBG589838:TBI589872 TLC589838:TLE589872 TUY589838:TVA589872 UEU589838:UEW589872 UOQ589838:UOS589872 UYM589838:UYO589872 VII589838:VIK589872 VSE589838:VSG589872 WCA589838:WCC589872 WLW589838:WLY589872 WVS589838:WVU589872 K655374:M655408 JG655374:JI655408 TC655374:TE655408 ACY655374:ADA655408 AMU655374:AMW655408 AWQ655374:AWS655408 BGM655374:BGO655408 BQI655374:BQK655408 CAE655374:CAG655408 CKA655374:CKC655408 CTW655374:CTY655408 DDS655374:DDU655408 DNO655374:DNQ655408 DXK655374:DXM655408 EHG655374:EHI655408 ERC655374:ERE655408 FAY655374:FBA655408 FKU655374:FKW655408 FUQ655374:FUS655408 GEM655374:GEO655408 GOI655374:GOK655408 GYE655374:GYG655408 HIA655374:HIC655408 HRW655374:HRY655408 IBS655374:IBU655408 ILO655374:ILQ655408 IVK655374:IVM655408 JFG655374:JFI655408 JPC655374:JPE655408 JYY655374:JZA655408 KIU655374:KIW655408 KSQ655374:KSS655408 LCM655374:LCO655408 LMI655374:LMK655408 LWE655374:LWG655408 MGA655374:MGC655408 MPW655374:MPY655408 MZS655374:MZU655408 NJO655374:NJQ655408 NTK655374:NTM655408 ODG655374:ODI655408 ONC655374:ONE655408 OWY655374:OXA655408 PGU655374:PGW655408 PQQ655374:PQS655408 QAM655374:QAO655408 QKI655374:QKK655408 QUE655374:QUG655408 REA655374:REC655408 RNW655374:RNY655408 RXS655374:RXU655408 SHO655374:SHQ655408 SRK655374:SRM655408 TBG655374:TBI655408 TLC655374:TLE655408 TUY655374:TVA655408 UEU655374:UEW655408 UOQ655374:UOS655408 UYM655374:UYO655408 VII655374:VIK655408 VSE655374:VSG655408 WCA655374:WCC655408 WLW655374:WLY655408 WVS655374:WVU655408 K720910:M720944 JG720910:JI720944 TC720910:TE720944 ACY720910:ADA720944 AMU720910:AMW720944 AWQ720910:AWS720944 BGM720910:BGO720944 BQI720910:BQK720944 CAE720910:CAG720944 CKA720910:CKC720944 CTW720910:CTY720944 DDS720910:DDU720944 DNO720910:DNQ720944 DXK720910:DXM720944 EHG720910:EHI720944 ERC720910:ERE720944 FAY720910:FBA720944 FKU720910:FKW720944 FUQ720910:FUS720944 GEM720910:GEO720944 GOI720910:GOK720944 GYE720910:GYG720944 HIA720910:HIC720944 HRW720910:HRY720944 IBS720910:IBU720944 ILO720910:ILQ720944 IVK720910:IVM720944 JFG720910:JFI720944 JPC720910:JPE720944 JYY720910:JZA720944 KIU720910:KIW720944 KSQ720910:KSS720944 LCM720910:LCO720944 LMI720910:LMK720944 LWE720910:LWG720944 MGA720910:MGC720944 MPW720910:MPY720944 MZS720910:MZU720944 NJO720910:NJQ720944 NTK720910:NTM720944 ODG720910:ODI720944 ONC720910:ONE720944 OWY720910:OXA720944 PGU720910:PGW720944 PQQ720910:PQS720944 QAM720910:QAO720944 QKI720910:QKK720944 QUE720910:QUG720944 REA720910:REC720944 RNW720910:RNY720944 RXS720910:RXU720944 SHO720910:SHQ720944 SRK720910:SRM720944 TBG720910:TBI720944 TLC720910:TLE720944 TUY720910:TVA720944 UEU720910:UEW720944 UOQ720910:UOS720944 UYM720910:UYO720944 VII720910:VIK720944 VSE720910:VSG720944 WCA720910:WCC720944 WLW720910:WLY720944 WVS720910:WVU720944 K786446:M786480 JG786446:JI786480 TC786446:TE786480 ACY786446:ADA786480 AMU786446:AMW786480 AWQ786446:AWS786480 BGM786446:BGO786480 BQI786446:BQK786480 CAE786446:CAG786480 CKA786446:CKC786480 CTW786446:CTY786480 DDS786446:DDU786480 DNO786446:DNQ786480 DXK786446:DXM786480 EHG786446:EHI786480 ERC786446:ERE786480 FAY786446:FBA786480 FKU786446:FKW786480 FUQ786446:FUS786480 GEM786446:GEO786480 GOI786446:GOK786480 GYE786446:GYG786480 HIA786446:HIC786480 HRW786446:HRY786480 IBS786446:IBU786480 ILO786446:ILQ786480 IVK786446:IVM786480 JFG786446:JFI786480 JPC786446:JPE786480 JYY786446:JZA786480 KIU786446:KIW786480 KSQ786446:KSS786480 LCM786446:LCO786480 LMI786446:LMK786480 LWE786446:LWG786480 MGA786446:MGC786480 MPW786446:MPY786480 MZS786446:MZU786480 NJO786446:NJQ786480 NTK786446:NTM786480 ODG786446:ODI786480 ONC786446:ONE786480 OWY786446:OXA786480 PGU786446:PGW786480 PQQ786446:PQS786480 QAM786446:QAO786480 QKI786446:QKK786480 QUE786446:QUG786480 REA786446:REC786480 RNW786446:RNY786480 RXS786446:RXU786480 SHO786446:SHQ786480 SRK786446:SRM786480 TBG786446:TBI786480 TLC786446:TLE786480 TUY786446:TVA786480 UEU786446:UEW786480 UOQ786446:UOS786480 UYM786446:UYO786480 VII786446:VIK786480 VSE786446:VSG786480 WCA786446:WCC786480 WLW786446:WLY786480 WVS786446:WVU786480 K851982:M852016 JG851982:JI852016 TC851982:TE852016 ACY851982:ADA852016 AMU851982:AMW852016 AWQ851982:AWS852016 BGM851982:BGO852016 BQI851982:BQK852016 CAE851982:CAG852016 CKA851982:CKC852016 CTW851982:CTY852016 DDS851982:DDU852016 DNO851982:DNQ852016 DXK851982:DXM852016 EHG851982:EHI852016 ERC851982:ERE852016 FAY851982:FBA852016 FKU851982:FKW852016 FUQ851982:FUS852016 GEM851982:GEO852016 GOI851982:GOK852016 GYE851982:GYG852016 HIA851982:HIC852016 HRW851982:HRY852016 IBS851982:IBU852016 ILO851982:ILQ852016 IVK851982:IVM852016 JFG851982:JFI852016 JPC851982:JPE852016 JYY851982:JZA852016 KIU851982:KIW852016 KSQ851982:KSS852016 LCM851982:LCO852016 LMI851982:LMK852016 LWE851982:LWG852016 MGA851982:MGC852016 MPW851982:MPY852016 MZS851982:MZU852016 NJO851982:NJQ852016 NTK851982:NTM852016 ODG851982:ODI852016 ONC851982:ONE852016 OWY851982:OXA852016 PGU851982:PGW852016 PQQ851982:PQS852016 QAM851982:QAO852016 QKI851982:QKK852016 QUE851982:QUG852016 REA851982:REC852016 RNW851982:RNY852016 RXS851982:RXU852016 SHO851982:SHQ852016 SRK851982:SRM852016 TBG851982:TBI852016 TLC851982:TLE852016 TUY851982:TVA852016 UEU851982:UEW852016 UOQ851982:UOS852016 UYM851982:UYO852016 VII851982:VIK852016 VSE851982:VSG852016 WCA851982:WCC852016 WLW851982:WLY852016 WVS851982:WVU852016 K917518:M917552 JG917518:JI917552 TC917518:TE917552 ACY917518:ADA917552 AMU917518:AMW917552 AWQ917518:AWS917552 BGM917518:BGO917552 BQI917518:BQK917552 CAE917518:CAG917552 CKA917518:CKC917552 CTW917518:CTY917552 DDS917518:DDU917552 DNO917518:DNQ917552 DXK917518:DXM917552 EHG917518:EHI917552 ERC917518:ERE917552 FAY917518:FBA917552 FKU917518:FKW917552 FUQ917518:FUS917552 GEM917518:GEO917552 GOI917518:GOK917552 GYE917518:GYG917552 HIA917518:HIC917552 HRW917518:HRY917552 IBS917518:IBU917552 ILO917518:ILQ917552 IVK917518:IVM917552 JFG917518:JFI917552 JPC917518:JPE917552 JYY917518:JZA917552 KIU917518:KIW917552 KSQ917518:KSS917552 LCM917518:LCO917552 LMI917518:LMK917552 LWE917518:LWG917552 MGA917518:MGC917552 MPW917518:MPY917552 MZS917518:MZU917552 NJO917518:NJQ917552 NTK917518:NTM917552 ODG917518:ODI917552 ONC917518:ONE917552 OWY917518:OXA917552 PGU917518:PGW917552 PQQ917518:PQS917552 QAM917518:QAO917552 QKI917518:QKK917552 QUE917518:QUG917552 REA917518:REC917552 RNW917518:RNY917552 RXS917518:RXU917552 SHO917518:SHQ917552 SRK917518:SRM917552 TBG917518:TBI917552 TLC917518:TLE917552 TUY917518:TVA917552 UEU917518:UEW917552 UOQ917518:UOS917552 UYM917518:UYO917552 VII917518:VIK917552 VSE917518:VSG917552 WCA917518:WCC917552 WLW917518:WLY917552 WVS917518:WVU917552 K983054:M983088 JG983054:JI983088 TC983054:TE983088 ACY983054:ADA983088 AMU983054:AMW983088 AWQ983054:AWS983088 BGM983054:BGO983088 BQI983054:BQK983088 CAE983054:CAG983088 CKA983054:CKC983088 CTW983054:CTY983088 DDS983054:DDU983088 DNO983054:DNQ983088 DXK983054:DXM983088 EHG983054:EHI983088 ERC983054:ERE983088 FAY983054:FBA983088 FKU983054:FKW983088 FUQ983054:FUS983088 GEM983054:GEO983088 GOI983054:GOK983088 GYE983054:GYG983088 HIA983054:HIC983088 HRW983054:HRY983088 IBS983054:IBU983088 ILO983054:ILQ983088 IVK983054:IVM983088 JFG983054:JFI983088 JPC983054:JPE983088 JYY983054:JZA983088 KIU983054:KIW983088 KSQ983054:KSS983088 LCM983054:LCO983088 LMI983054:LMK983088 LWE983054:LWG983088 MGA983054:MGC983088 MPW983054:MPY983088 MZS983054:MZU983088 NJO983054:NJQ983088 NTK983054:NTM983088 ODG983054:ODI983088 ONC983054:ONE983088 OWY983054:OXA983088 PGU983054:PGW983088 PQQ983054:PQS983088 QAM983054:QAO983088 QKI983054:QKK983088 QUE983054:QUG983088 REA983054:REC983088 RNW983054:RNY983088 RXS983054:RXU983088 SHO983054:SHQ983088 SRK983054:SRM983088 TBG983054:TBI983088 TLC983054:TLE983088 TUY983054:TVA983088 UEU983054:UEW983088 UOQ983054:UOS983088 UYM983054:UYO983088 VII983054:VIK983088 VSE983054:VSG983088 WCA983054:WCC983088 WLW983054:WLY983088 WVS983054:WVU983088 JM5:JR49 TI5:TN49 ADE5:ADJ49 ANA5:ANF49 AWW5:AXB49 BGS5:BGX49 BQO5:BQT49 CAK5:CAP49 CKG5:CKL49 CUC5:CUH49 DDY5:DED49 DNU5:DNZ49 DXQ5:DXV49 EHM5:EHR49 ERI5:ERN49 FBE5:FBJ49 FLA5:FLF49 FUW5:FVB49 GES5:GEX49 GOO5:GOT49 GYK5:GYP49 HIG5:HIL49 HSC5:HSH49 IBY5:ICD49 ILU5:ILZ49 IVQ5:IVV49 JFM5:JFR49 JPI5:JPN49 JZE5:JZJ49 KJA5:KJF49 KSW5:KTB49 LCS5:LCX49 LMO5:LMT49 LWK5:LWP49 MGG5:MGL49 MQC5:MQH49 MZY5:NAD49 NJU5:NJZ49 NTQ5:NTV49 ODM5:ODR49 ONI5:ONN49 OXE5:OXJ49 PHA5:PHF49 PQW5:PRB49 QAS5:QAX49 QKO5:QKT49 QUK5:QUP49 REG5:REL49 ROC5:ROH49 RXY5:RYD49 SHU5:SHZ49 SRQ5:SRV49 TBM5:TBR49 TLI5:TLN49 TVE5:TVJ49 UFA5:UFF49 UOW5:UPB49 UYS5:UYX49 VIO5:VIT49 VSK5:VSP49 WCG5:WCL49 WMC5:WMH49 WVY5:WWD49 Q65550:V65584 JM65550:JR65584 TI65550:TN65584 ADE65550:ADJ65584 ANA65550:ANF65584 AWW65550:AXB65584 BGS65550:BGX65584 BQO65550:BQT65584 CAK65550:CAP65584 CKG65550:CKL65584 CUC65550:CUH65584 DDY65550:DED65584 DNU65550:DNZ65584 DXQ65550:DXV65584 EHM65550:EHR65584 ERI65550:ERN65584 FBE65550:FBJ65584 FLA65550:FLF65584 FUW65550:FVB65584 GES65550:GEX65584 GOO65550:GOT65584 GYK65550:GYP65584 HIG65550:HIL65584 HSC65550:HSH65584 IBY65550:ICD65584 ILU65550:ILZ65584 IVQ65550:IVV65584 JFM65550:JFR65584 JPI65550:JPN65584 JZE65550:JZJ65584 KJA65550:KJF65584 KSW65550:KTB65584 LCS65550:LCX65584 LMO65550:LMT65584 LWK65550:LWP65584 MGG65550:MGL65584 MQC65550:MQH65584 MZY65550:NAD65584 NJU65550:NJZ65584 NTQ65550:NTV65584 ODM65550:ODR65584 ONI65550:ONN65584 OXE65550:OXJ65584 PHA65550:PHF65584 PQW65550:PRB65584 QAS65550:QAX65584 QKO65550:QKT65584 QUK65550:QUP65584 REG65550:REL65584 ROC65550:ROH65584 RXY65550:RYD65584 SHU65550:SHZ65584 SRQ65550:SRV65584 TBM65550:TBR65584 TLI65550:TLN65584 TVE65550:TVJ65584 UFA65550:UFF65584 UOW65550:UPB65584 UYS65550:UYX65584 VIO65550:VIT65584 VSK65550:VSP65584 WCG65550:WCL65584 WMC65550:WMH65584 WVY65550:WWD65584 Q131086:V131120 JM131086:JR131120 TI131086:TN131120 ADE131086:ADJ131120 ANA131086:ANF131120 AWW131086:AXB131120 BGS131086:BGX131120 BQO131086:BQT131120 CAK131086:CAP131120 CKG131086:CKL131120 CUC131086:CUH131120 DDY131086:DED131120 DNU131086:DNZ131120 DXQ131086:DXV131120 EHM131086:EHR131120 ERI131086:ERN131120 FBE131086:FBJ131120 FLA131086:FLF131120 FUW131086:FVB131120 GES131086:GEX131120 GOO131086:GOT131120 GYK131086:GYP131120 HIG131086:HIL131120 HSC131086:HSH131120 IBY131086:ICD131120 ILU131086:ILZ131120 IVQ131086:IVV131120 JFM131086:JFR131120 JPI131086:JPN131120 JZE131086:JZJ131120 KJA131086:KJF131120 KSW131086:KTB131120 LCS131086:LCX131120 LMO131086:LMT131120 LWK131086:LWP131120 MGG131086:MGL131120 MQC131086:MQH131120 MZY131086:NAD131120 NJU131086:NJZ131120 NTQ131086:NTV131120 ODM131086:ODR131120 ONI131086:ONN131120 OXE131086:OXJ131120 PHA131086:PHF131120 PQW131086:PRB131120 QAS131086:QAX131120 QKO131086:QKT131120 QUK131086:QUP131120 REG131086:REL131120 ROC131086:ROH131120 RXY131086:RYD131120 SHU131086:SHZ131120 SRQ131086:SRV131120 TBM131086:TBR131120 TLI131086:TLN131120 TVE131086:TVJ131120 UFA131086:UFF131120 UOW131086:UPB131120 UYS131086:UYX131120 VIO131086:VIT131120 VSK131086:VSP131120 WCG131086:WCL131120 WMC131086:WMH131120 WVY131086:WWD131120 Q196622:V196656 JM196622:JR196656 TI196622:TN196656 ADE196622:ADJ196656 ANA196622:ANF196656 AWW196622:AXB196656 BGS196622:BGX196656 BQO196622:BQT196656 CAK196622:CAP196656 CKG196622:CKL196656 CUC196622:CUH196656 DDY196622:DED196656 DNU196622:DNZ196656 DXQ196622:DXV196656 EHM196622:EHR196656 ERI196622:ERN196656 FBE196622:FBJ196656 FLA196622:FLF196656 FUW196622:FVB196656 GES196622:GEX196656 GOO196622:GOT196656 GYK196622:GYP196656 HIG196622:HIL196656 HSC196622:HSH196656 IBY196622:ICD196656 ILU196622:ILZ196656 IVQ196622:IVV196656 JFM196622:JFR196656 JPI196622:JPN196656 JZE196622:JZJ196656 KJA196622:KJF196656 KSW196622:KTB196656 LCS196622:LCX196656 LMO196622:LMT196656 LWK196622:LWP196656 MGG196622:MGL196656 MQC196622:MQH196656 MZY196622:NAD196656 NJU196622:NJZ196656 NTQ196622:NTV196656 ODM196622:ODR196656 ONI196622:ONN196656 OXE196622:OXJ196656 PHA196622:PHF196656 PQW196622:PRB196656 QAS196622:QAX196656 QKO196622:QKT196656 QUK196622:QUP196656 REG196622:REL196656 ROC196622:ROH196656 RXY196622:RYD196656 SHU196622:SHZ196656 SRQ196622:SRV196656 TBM196622:TBR196656 TLI196622:TLN196656 TVE196622:TVJ196656 UFA196622:UFF196656 UOW196622:UPB196656 UYS196622:UYX196656 VIO196622:VIT196656 VSK196622:VSP196656 WCG196622:WCL196656 WMC196622:WMH196656 WVY196622:WWD196656 Q262158:V262192 JM262158:JR262192 TI262158:TN262192 ADE262158:ADJ262192 ANA262158:ANF262192 AWW262158:AXB262192 BGS262158:BGX262192 BQO262158:BQT262192 CAK262158:CAP262192 CKG262158:CKL262192 CUC262158:CUH262192 DDY262158:DED262192 DNU262158:DNZ262192 DXQ262158:DXV262192 EHM262158:EHR262192 ERI262158:ERN262192 FBE262158:FBJ262192 FLA262158:FLF262192 FUW262158:FVB262192 GES262158:GEX262192 GOO262158:GOT262192 GYK262158:GYP262192 HIG262158:HIL262192 HSC262158:HSH262192 IBY262158:ICD262192 ILU262158:ILZ262192 IVQ262158:IVV262192 JFM262158:JFR262192 JPI262158:JPN262192 JZE262158:JZJ262192 KJA262158:KJF262192 KSW262158:KTB262192 LCS262158:LCX262192 LMO262158:LMT262192 LWK262158:LWP262192 MGG262158:MGL262192 MQC262158:MQH262192 MZY262158:NAD262192 NJU262158:NJZ262192 NTQ262158:NTV262192 ODM262158:ODR262192 ONI262158:ONN262192 OXE262158:OXJ262192 PHA262158:PHF262192 PQW262158:PRB262192 QAS262158:QAX262192 QKO262158:QKT262192 QUK262158:QUP262192 REG262158:REL262192 ROC262158:ROH262192 RXY262158:RYD262192 SHU262158:SHZ262192 SRQ262158:SRV262192 TBM262158:TBR262192 TLI262158:TLN262192 TVE262158:TVJ262192 UFA262158:UFF262192 UOW262158:UPB262192 UYS262158:UYX262192 VIO262158:VIT262192 VSK262158:VSP262192 WCG262158:WCL262192 WMC262158:WMH262192 WVY262158:WWD262192 Q327694:V327728 JM327694:JR327728 TI327694:TN327728 ADE327694:ADJ327728 ANA327694:ANF327728 AWW327694:AXB327728 BGS327694:BGX327728 BQO327694:BQT327728 CAK327694:CAP327728 CKG327694:CKL327728 CUC327694:CUH327728 DDY327694:DED327728 DNU327694:DNZ327728 DXQ327694:DXV327728 EHM327694:EHR327728 ERI327694:ERN327728 FBE327694:FBJ327728 FLA327694:FLF327728 FUW327694:FVB327728 GES327694:GEX327728 GOO327694:GOT327728 GYK327694:GYP327728 HIG327694:HIL327728 HSC327694:HSH327728 IBY327694:ICD327728 ILU327694:ILZ327728 IVQ327694:IVV327728 JFM327694:JFR327728 JPI327694:JPN327728 JZE327694:JZJ327728 KJA327694:KJF327728 KSW327694:KTB327728 LCS327694:LCX327728 LMO327694:LMT327728 LWK327694:LWP327728 MGG327694:MGL327728 MQC327694:MQH327728 MZY327694:NAD327728 NJU327694:NJZ327728 NTQ327694:NTV327728 ODM327694:ODR327728 ONI327694:ONN327728 OXE327694:OXJ327728 PHA327694:PHF327728 PQW327694:PRB327728 QAS327694:QAX327728 QKO327694:QKT327728 QUK327694:QUP327728 REG327694:REL327728 ROC327694:ROH327728 RXY327694:RYD327728 SHU327694:SHZ327728 SRQ327694:SRV327728 TBM327694:TBR327728 TLI327694:TLN327728 TVE327694:TVJ327728 UFA327694:UFF327728 UOW327694:UPB327728 UYS327694:UYX327728 VIO327694:VIT327728 VSK327694:VSP327728 WCG327694:WCL327728 WMC327694:WMH327728 WVY327694:WWD327728 Q393230:V393264 JM393230:JR393264 TI393230:TN393264 ADE393230:ADJ393264 ANA393230:ANF393264 AWW393230:AXB393264 BGS393230:BGX393264 BQO393230:BQT393264 CAK393230:CAP393264 CKG393230:CKL393264 CUC393230:CUH393264 DDY393230:DED393264 DNU393230:DNZ393264 DXQ393230:DXV393264 EHM393230:EHR393264 ERI393230:ERN393264 FBE393230:FBJ393264 FLA393230:FLF393264 FUW393230:FVB393264 GES393230:GEX393264 GOO393230:GOT393264 GYK393230:GYP393264 HIG393230:HIL393264 HSC393230:HSH393264 IBY393230:ICD393264 ILU393230:ILZ393264 IVQ393230:IVV393264 JFM393230:JFR393264 JPI393230:JPN393264 JZE393230:JZJ393264 KJA393230:KJF393264 KSW393230:KTB393264 LCS393230:LCX393264 LMO393230:LMT393264 LWK393230:LWP393264 MGG393230:MGL393264 MQC393230:MQH393264 MZY393230:NAD393264 NJU393230:NJZ393264 NTQ393230:NTV393264 ODM393230:ODR393264 ONI393230:ONN393264 OXE393230:OXJ393264 PHA393230:PHF393264 PQW393230:PRB393264 QAS393230:QAX393264 QKO393230:QKT393264 QUK393230:QUP393264 REG393230:REL393264 ROC393230:ROH393264 RXY393230:RYD393264 SHU393230:SHZ393264 SRQ393230:SRV393264 TBM393230:TBR393264 TLI393230:TLN393264 TVE393230:TVJ393264 UFA393230:UFF393264 UOW393230:UPB393264 UYS393230:UYX393264 VIO393230:VIT393264 VSK393230:VSP393264 WCG393230:WCL393264 WMC393230:WMH393264 WVY393230:WWD393264 Q458766:V458800 JM458766:JR458800 TI458766:TN458800 ADE458766:ADJ458800 ANA458766:ANF458800 AWW458766:AXB458800 BGS458766:BGX458800 BQO458766:BQT458800 CAK458766:CAP458800 CKG458766:CKL458800 CUC458766:CUH458800 DDY458766:DED458800 DNU458766:DNZ458800 DXQ458766:DXV458800 EHM458766:EHR458800 ERI458766:ERN458800 FBE458766:FBJ458800 FLA458766:FLF458800 FUW458766:FVB458800 GES458766:GEX458800 GOO458766:GOT458800 GYK458766:GYP458800 HIG458766:HIL458800 HSC458766:HSH458800 IBY458766:ICD458800 ILU458766:ILZ458800 IVQ458766:IVV458800 JFM458766:JFR458800 JPI458766:JPN458800 JZE458766:JZJ458800 KJA458766:KJF458800 KSW458766:KTB458800 LCS458766:LCX458800 LMO458766:LMT458800 LWK458766:LWP458800 MGG458766:MGL458800 MQC458766:MQH458800 MZY458766:NAD458800 NJU458766:NJZ458800 NTQ458766:NTV458800 ODM458766:ODR458800 ONI458766:ONN458800 OXE458766:OXJ458800 PHA458766:PHF458800 PQW458766:PRB458800 QAS458766:QAX458800 QKO458766:QKT458800 QUK458766:QUP458800 REG458766:REL458800 ROC458766:ROH458800 RXY458766:RYD458800 SHU458766:SHZ458800 SRQ458766:SRV458800 TBM458766:TBR458800 TLI458766:TLN458800 TVE458766:TVJ458800 UFA458766:UFF458800 UOW458766:UPB458800 UYS458766:UYX458800 VIO458766:VIT458800 VSK458766:VSP458800 WCG458766:WCL458800 WMC458766:WMH458800 WVY458766:WWD458800 Q524302:V524336 JM524302:JR524336 TI524302:TN524336 ADE524302:ADJ524336 ANA524302:ANF524336 AWW524302:AXB524336 BGS524302:BGX524336 BQO524302:BQT524336 CAK524302:CAP524336 CKG524302:CKL524336 CUC524302:CUH524336 DDY524302:DED524336 DNU524302:DNZ524336 DXQ524302:DXV524336 EHM524302:EHR524336 ERI524302:ERN524336 FBE524302:FBJ524336 FLA524302:FLF524336 FUW524302:FVB524336 GES524302:GEX524336 GOO524302:GOT524336 GYK524302:GYP524336 HIG524302:HIL524336 HSC524302:HSH524336 IBY524302:ICD524336 ILU524302:ILZ524336 IVQ524302:IVV524336 JFM524302:JFR524336 JPI524302:JPN524336 JZE524302:JZJ524336 KJA524302:KJF524336 KSW524302:KTB524336 LCS524302:LCX524336 LMO524302:LMT524336 LWK524302:LWP524336 MGG524302:MGL524336 MQC524302:MQH524336 MZY524302:NAD524336 NJU524302:NJZ524336 NTQ524302:NTV524336 ODM524302:ODR524336 ONI524302:ONN524336 OXE524302:OXJ524336 PHA524302:PHF524336 PQW524302:PRB524336 QAS524302:QAX524336 QKO524302:QKT524336 QUK524302:QUP524336 REG524302:REL524336 ROC524302:ROH524336 RXY524302:RYD524336 SHU524302:SHZ524336 SRQ524302:SRV524336 TBM524302:TBR524336 TLI524302:TLN524336 TVE524302:TVJ524336 UFA524302:UFF524336 UOW524302:UPB524336 UYS524302:UYX524336 VIO524302:VIT524336 VSK524302:VSP524336 WCG524302:WCL524336 WMC524302:WMH524336 WVY524302:WWD524336 Q589838:V589872 JM589838:JR589872 TI589838:TN589872 ADE589838:ADJ589872 ANA589838:ANF589872 AWW589838:AXB589872 BGS589838:BGX589872 BQO589838:BQT589872 CAK589838:CAP589872 CKG589838:CKL589872 CUC589838:CUH589872 DDY589838:DED589872 DNU589838:DNZ589872 DXQ589838:DXV589872 EHM589838:EHR589872 ERI589838:ERN589872 FBE589838:FBJ589872 FLA589838:FLF589872 FUW589838:FVB589872 GES589838:GEX589872 GOO589838:GOT589872 GYK589838:GYP589872 HIG589838:HIL589872 HSC589838:HSH589872 IBY589838:ICD589872 ILU589838:ILZ589872 IVQ589838:IVV589872 JFM589838:JFR589872 JPI589838:JPN589872 JZE589838:JZJ589872 KJA589838:KJF589872 KSW589838:KTB589872 LCS589838:LCX589872 LMO589838:LMT589872 LWK589838:LWP589872 MGG589838:MGL589872 MQC589838:MQH589872 MZY589838:NAD589872 NJU589838:NJZ589872 NTQ589838:NTV589872 ODM589838:ODR589872 ONI589838:ONN589872 OXE589838:OXJ589872 PHA589838:PHF589872 PQW589838:PRB589872 QAS589838:QAX589872 QKO589838:QKT589872 QUK589838:QUP589872 REG589838:REL589872 ROC589838:ROH589872 RXY589838:RYD589872 SHU589838:SHZ589872 SRQ589838:SRV589872 TBM589838:TBR589872 TLI589838:TLN589872 TVE589838:TVJ589872 UFA589838:UFF589872 UOW589838:UPB589872 UYS589838:UYX589872 VIO589838:VIT589872 VSK589838:VSP589872 WCG589838:WCL589872 WMC589838:WMH589872 WVY589838:WWD589872 Q655374:V655408 JM655374:JR655408 TI655374:TN655408 ADE655374:ADJ655408 ANA655374:ANF655408 AWW655374:AXB655408 BGS655374:BGX655408 BQO655374:BQT655408 CAK655374:CAP655408 CKG655374:CKL655408 CUC655374:CUH655408 DDY655374:DED655408 DNU655374:DNZ655408 DXQ655374:DXV655408 EHM655374:EHR655408 ERI655374:ERN655408 FBE655374:FBJ655408 FLA655374:FLF655408 FUW655374:FVB655408 GES655374:GEX655408 GOO655374:GOT655408 GYK655374:GYP655408 HIG655374:HIL655408 HSC655374:HSH655408 IBY655374:ICD655408 ILU655374:ILZ655408 IVQ655374:IVV655408 JFM655374:JFR655408 JPI655374:JPN655408 JZE655374:JZJ655408 KJA655374:KJF655408 KSW655374:KTB655408 LCS655374:LCX655408 LMO655374:LMT655408 LWK655374:LWP655408 MGG655374:MGL655408 MQC655374:MQH655408 MZY655374:NAD655408 NJU655374:NJZ655408 NTQ655374:NTV655408 ODM655374:ODR655408 ONI655374:ONN655408 OXE655374:OXJ655408 PHA655374:PHF655408 PQW655374:PRB655408 QAS655374:QAX655408 QKO655374:QKT655408 QUK655374:QUP655408 REG655374:REL655408 ROC655374:ROH655408 RXY655374:RYD655408 SHU655374:SHZ655408 SRQ655374:SRV655408 TBM655374:TBR655408 TLI655374:TLN655408 TVE655374:TVJ655408 UFA655374:UFF655408 UOW655374:UPB655408 UYS655374:UYX655408 VIO655374:VIT655408 VSK655374:VSP655408 WCG655374:WCL655408 WMC655374:WMH655408 WVY655374:WWD655408 Q720910:V720944 JM720910:JR720944 TI720910:TN720944 ADE720910:ADJ720944 ANA720910:ANF720944 AWW720910:AXB720944 BGS720910:BGX720944 BQO720910:BQT720944 CAK720910:CAP720944 CKG720910:CKL720944 CUC720910:CUH720944 DDY720910:DED720944 DNU720910:DNZ720944 DXQ720910:DXV720944 EHM720910:EHR720944 ERI720910:ERN720944 FBE720910:FBJ720944 FLA720910:FLF720944 FUW720910:FVB720944 GES720910:GEX720944 GOO720910:GOT720944 GYK720910:GYP720944 HIG720910:HIL720944 HSC720910:HSH720944 IBY720910:ICD720944 ILU720910:ILZ720944 IVQ720910:IVV720944 JFM720910:JFR720944 JPI720910:JPN720944 JZE720910:JZJ720944 KJA720910:KJF720944 KSW720910:KTB720944 LCS720910:LCX720944 LMO720910:LMT720944 LWK720910:LWP720944 MGG720910:MGL720944 MQC720910:MQH720944 MZY720910:NAD720944 NJU720910:NJZ720944 NTQ720910:NTV720944 ODM720910:ODR720944 ONI720910:ONN720944 OXE720910:OXJ720944 PHA720910:PHF720944 PQW720910:PRB720944 QAS720910:QAX720944 QKO720910:QKT720944 QUK720910:QUP720944 REG720910:REL720944 ROC720910:ROH720944 RXY720910:RYD720944 SHU720910:SHZ720944 SRQ720910:SRV720944 TBM720910:TBR720944 TLI720910:TLN720944 TVE720910:TVJ720944 UFA720910:UFF720944 UOW720910:UPB720944 UYS720910:UYX720944 VIO720910:VIT720944 VSK720910:VSP720944 WCG720910:WCL720944 WMC720910:WMH720944 WVY720910:WWD720944 Q786446:V786480 JM786446:JR786480 TI786446:TN786480 ADE786446:ADJ786480 ANA786446:ANF786480 AWW786446:AXB786480 BGS786446:BGX786480 BQO786446:BQT786480 CAK786446:CAP786480 CKG786446:CKL786480 CUC786446:CUH786480 DDY786446:DED786480 DNU786446:DNZ786480 DXQ786446:DXV786480 EHM786446:EHR786480 ERI786446:ERN786480 FBE786446:FBJ786480 FLA786446:FLF786480 FUW786446:FVB786480 GES786446:GEX786480 GOO786446:GOT786480 GYK786446:GYP786480 HIG786446:HIL786480 HSC786446:HSH786480 IBY786446:ICD786480 ILU786446:ILZ786480 IVQ786446:IVV786480 JFM786446:JFR786480 JPI786446:JPN786480 JZE786446:JZJ786480 KJA786446:KJF786480 KSW786446:KTB786480 LCS786446:LCX786480 LMO786446:LMT786480 LWK786446:LWP786480 MGG786446:MGL786480 MQC786446:MQH786480 MZY786446:NAD786480 NJU786446:NJZ786480 NTQ786446:NTV786480 ODM786446:ODR786480 ONI786446:ONN786480 OXE786446:OXJ786480 PHA786446:PHF786480 PQW786446:PRB786480 QAS786446:QAX786480 QKO786446:QKT786480 QUK786446:QUP786480 REG786446:REL786480 ROC786446:ROH786480 RXY786446:RYD786480 SHU786446:SHZ786480 SRQ786446:SRV786480 TBM786446:TBR786480 TLI786446:TLN786480 TVE786446:TVJ786480 UFA786446:UFF786480 UOW786446:UPB786480 UYS786446:UYX786480 VIO786446:VIT786480 VSK786446:VSP786480 WCG786446:WCL786480 WMC786446:WMH786480 WVY786446:WWD786480 Q851982:V852016 JM851982:JR852016 TI851982:TN852016 ADE851982:ADJ852016 ANA851982:ANF852016 AWW851982:AXB852016 BGS851982:BGX852016 BQO851982:BQT852016 CAK851982:CAP852016 CKG851982:CKL852016 CUC851982:CUH852016 DDY851982:DED852016 DNU851982:DNZ852016 DXQ851982:DXV852016 EHM851982:EHR852016 ERI851982:ERN852016 FBE851982:FBJ852016 FLA851982:FLF852016 FUW851982:FVB852016 GES851982:GEX852016 GOO851982:GOT852016 GYK851982:GYP852016 HIG851982:HIL852016 HSC851982:HSH852016 IBY851982:ICD852016 ILU851982:ILZ852016 IVQ851982:IVV852016 JFM851982:JFR852016 JPI851982:JPN852016 JZE851982:JZJ852016 KJA851982:KJF852016 KSW851982:KTB852016 LCS851982:LCX852016 LMO851982:LMT852016 LWK851982:LWP852016 MGG851982:MGL852016 MQC851982:MQH852016 MZY851982:NAD852016 NJU851982:NJZ852016 NTQ851982:NTV852016 ODM851982:ODR852016 ONI851982:ONN852016 OXE851982:OXJ852016 PHA851982:PHF852016 PQW851982:PRB852016 QAS851982:QAX852016 QKO851982:QKT852016 QUK851982:QUP852016 REG851982:REL852016 ROC851982:ROH852016 RXY851982:RYD852016 SHU851982:SHZ852016 SRQ851982:SRV852016 TBM851982:TBR852016 TLI851982:TLN852016 TVE851982:TVJ852016 UFA851982:UFF852016 UOW851982:UPB852016 UYS851982:UYX852016 VIO851982:VIT852016 VSK851982:VSP852016 WCG851982:WCL852016 WMC851982:WMH852016 WVY851982:WWD852016 Q917518:V917552 JM917518:JR917552 TI917518:TN917552 ADE917518:ADJ917552 ANA917518:ANF917552 AWW917518:AXB917552 BGS917518:BGX917552 BQO917518:BQT917552 CAK917518:CAP917552 CKG917518:CKL917552 CUC917518:CUH917552 DDY917518:DED917552 DNU917518:DNZ917552 DXQ917518:DXV917552 EHM917518:EHR917552 ERI917518:ERN917552 FBE917518:FBJ917552 FLA917518:FLF917552 FUW917518:FVB917552 GES917518:GEX917552 GOO917518:GOT917552 GYK917518:GYP917552 HIG917518:HIL917552 HSC917518:HSH917552 IBY917518:ICD917552 ILU917518:ILZ917552 IVQ917518:IVV917552 JFM917518:JFR917552 JPI917518:JPN917552 JZE917518:JZJ917552 KJA917518:KJF917552 KSW917518:KTB917552 LCS917518:LCX917552 LMO917518:LMT917552 LWK917518:LWP917552 MGG917518:MGL917552 MQC917518:MQH917552 MZY917518:NAD917552 NJU917518:NJZ917552 NTQ917518:NTV917552 ODM917518:ODR917552 ONI917518:ONN917552 OXE917518:OXJ917552 PHA917518:PHF917552 PQW917518:PRB917552 QAS917518:QAX917552 QKO917518:QKT917552 QUK917518:QUP917552 REG917518:REL917552 ROC917518:ROH917552 RXY917518:RYD917552 SHU917518:SHZ917552 SRQ917518:SRV917552 TBM917518:TBR917552 TLI917518:TLN917552 TVE917518:TVJ917552 UFA917518:UFF917552 UOW917518:UPB917552 UYS917518:UYX917552 VIO917518:VIT917552 VSK917518:VSP917552 WCG917518:WCL917552 WMC917518:WMH917552 WVY917518:WWD917552 Q983054:V983088 JM983054:JR983088 TI983054:TN983088 ADE983054:ADJ983088 ANA983054:ANF983088 AWW983054:AXB983088 BGS983054:BGX983088 BQO983054:BQT983088 CAK983054:CAP983088 CKG983054:CKL983088 CUC983054:CUH983088 DDY983054:DED983088 DNU983054:DNZ983088 DXQ983054:DXV983088 EHM983054:EHR983088 ERI983054:ERN983088 FBE983054:FBJ983088 FLA983054:FLF983088 FUW983054:FVB983088 GES983054:GEX983088 GOO983054:GOT983088 GYK983054:GYP983088 HIG983054:HIL983088 HSC983054:HSH983088 IBY983054:ICD983088 ILU983054:ILZ983088 IVQ983054:IVV983088 JFM983054:JFR983088 JPI983054:JPN983088 JZE983054:JZJ983088 KJA983054:KJF983088 KSW983054:KTB983088 LCS983054:LCX983088 LMO983054:LMT983088 LWK983054:LWP983088 MGG983054:MGL983088 MQC983054:MQH983088 MZY983054:NAD983088 NJU983054:NJZ983088 NTQ983054:NTV983088 ODM983054:ODR983088 ONI983054:ONN983088 OXE983054:OXJ983088 PHA983054:PHF983088 PQW983054:PRB983088 QAS983054:QAX983088 QKO983054:QKT983088 QUK983054:QUP983088 REG983054:REL983088 ROC983054:ROH983088 RXY983054:RYD983088 SHU983054:SHZ983088 SRQ983054:SRV983088 TBM983054:TBR983088 TLI983054:TLN983088 TVE983054:TVJ983088 UFA983054:UFF983088 UOW983054:UPB983088 UYS983054:UYX983088 VIO983054:VIT983088 VSK983054:VSP983088 WCG983054:WCL983088 WMC983054:WMH983088 WVY983054:WWD983088 W5:W8 JS5:JS8 TO5:TO8 ADK5:ADK8 ANG5:ANG8 AXC5:AXC8 BGY5:BGY8 BQU5:BQU8 CAQ5:CAQ8 CKM5:CKM8 CUI5:CUI8 DEE5:DEE8 DOA5:DOA8 DXW5:DXW8 EHS5:EHS8 ERO5:ERO8 FBK5:FBK8 FLG5:FLG8 FVC5:FVC8 GEY5:GEY8 GOU5:GOU8 GYQ5:GYQ8 HIM5:HIM8 HSI5:HSI8 ICE5:ICE8 IMA5:IMA8 IVW5:IVW8 JFS5:JFS8 JPO5:JPO8 JZK5:JZK8 KJG5:KJG8 KTC5:KTC8 LCY5:LCY8 LMU5:LMU8 LWQ5:LWQ8 MGM5:MGM8 MQI5:MQI8 NAE5:NAE8 NKA5:NKA8 NTW5:NTW8 ODS5:ODS8 ONO5:ONO8 OXK5:OXK8 PHG5:PHG8 PRC5:PRC8 QAY5:QAY8 QKU5:QKU8 QUQ5:QUQ8 REM5:REM8 ROI5:ROI8 RYE5:RYE8 SIA5:SIA8 SRW5:SRW8 TBS5:TBS8 TLO5:TLO8 TVK5:TVK8 UFG5:UFG8 UPC5:UPC8 UYY5:UYY8 VIU5:VIU8 VSQ5:VSQ8 WCM5:WCM8 WMI5:WMI8 WWE5:WWE8 W65550:W65553 JS65550:JS65553 TO65550:TO65553 ADK65550:ADK65553 ANG65550:ANG65553 AXC65550:AXC65553 BGY65550:BGY65553 BQU65550:BQU65553 CAQ65550:CAQ65553 CKM65550:CKM65553 CUI65550:CUI65553 DEE65550:DEE65553 DOA65550:DOA65553 DXW65550:DXW65553 EHS65550:EHS65553 ERO65550:ERO65553 FBK65550:FBK65553 FLG65550:FLG65553 FVC65550:FVC65553 GEY65550:GEY65553 GOU65550:GOU65553 GYQ65550:GYQ65553 HIM65550:HIM65553 HSI65550:HSI65553 ICE65550:ICE65553 IMA65550:IMA65553 IVW65550:IVW65553 JFS65550:JFS65553 JPO65550:JPO65553 JZK65550:JZK65553 KJG65550:KJG65553 KTC65550:KTC65553 LCY65550:LCY65553 LMU65550:LMU65553 LWQ65550:LWQ65553 MGM65550:MGM65553 MQI65550:MQI65553 NAE65550:NAE65553 NKA65550:NKA65553 NTW65550:NTW65553 ODS65550:ODS65553 ONO65550:ONO65553 OXK65550:OXK65553 PHG65550:PHG65553 PRC65550:PRC65553 QAY65550:QAY65553 QKU65550:QKU65553 QUQ65550:QUQ65553 REM65550:REM65553 ROI65550:ROI65553 RYE65550:RYE65553 SIA65550:SIA65553 SRW65550:SRW65553 TBS65550:TBS65553 TLO65550:TLO65553 TVK65550:TVK65553 UFG65550:UFG65553 UPC65550:UPC65553 UYY65550:UYY65553 VIU65550:VIU65553 VSQ65550:VSQ65553 WCM65550:WCM65553 WMI65550:WMI65553 WWE65550:WWE65553 W131086:W131089 JS131086:JS131089 TO131086:TO131089 ADK131086:ADK131089 ANG131086:ANG131089 AXC131086:AXC131089 BGY131086:BGY131089 BQU131086:BQU131089 CAQ131086:CAQ131089 CKM131086:CKM131089 CUI131086:CUI131089 DEE131086:DEE131089 DOA131086:DOA131089 DXW131086:DXW131089 EHS131086:EHS131089 ERO131086:ERO131089 FBK131086:FBK131089 FLG131086:FLG131089 FVC131086:FVC131089 GEY131086:GEY131089 GOU131086:GOU131089 GYQ131086:GYQ131089 HIM131086:HIM131089 HSI131086:HSI131089 ICE131086:ICE131089 IMA131086:IMA131089 IVW131086:IVW131089 JFS131086:JFS131089 JPO131086:JPO131089 JZK131086:JZK131089 KJG131086:KJG131089 KTC131086:KTC131089 LCY131086:LCY131089 LMU131086:LMU131089 LWQ131086:LWQ131089 MGM131086:MGM131089 MQI131086:MQI131089 NAE131086:NAE131089 NKA131086:NKA131089 NTW131086:NTW131089 ODS131086:ODS131089 ONO131086:ONO131089 OXK131086:OXK131089 PHG131086:PHG131089 PRC131086:PRC131089 QAY131086:QAY131089 QKU131086:QKU131089 QUQ131086:QUQ131089 REM131086:REM131089 ROI131086:ROI131089 RYE131086:RYE131089 SIA131086:SIA131089 SRW131086:SRW131089 TBS131086:TBS131089 TLO131086:TLO131089 TVK131086:TVK131089 UFG131086:UFG131089 UPC131086:UPC131089 UYY131086:UYY131089 VIU131086:VIU131089 VSQ131086:VSQ131089 WCM131086:WCM131089 WMI131086:WMI131089 WWE131086:WWE131089 W196622:W196625 JS196622:JS196625 TO196622:TO196625 ADK196622:ADK196625 ANG196622:ANG196625 AXC196622:AXC196625 BGY196622:BGY196625 BQU196622:BQU196625 CAQ196622:CAQ196625 CKM196622:CKM196625 CUI196622:CUI196625 DEE196622:DEE196625 DOA196622:DOA196625 DXW196622:DXW196625 EHS196622:EHS196625 ERO196622:ERO196625 FBK196622:FBK196625 FLG196622:FLG196625 FVC196622:FVC196625 GEY196622:GEY196625 GOU196622:GOU196625 GYQ196622:GYQ196625 HIM196622:HIM196625 HSI196622:HSI196625 ICE196622:ICE196625 IMA196622:IMA196625 IVW196622:IVW196625 JFS196622:JFS196625 JPO196622:JPO196625 JZK196622:JZK196625 KJG196622:KJG196625 KTC196622:KTC196625 LCY196622:LCY196625 LMU196622:LMU196625 LWQ196622:LWQ196625 MGM196622:MGM196625 MQI196622:MQI196625 NAE196622:NAE196625 NKA196622:NKA196625 NTW196622:NTW196625 ODS196622:ODS196625 ONO196622:ONO196625 OXK196622:OXK196625 PHG196622:PHG196625 PRC196622:PRC196625 QAY196622:QAY196625 QKU196622:QKU196625 QUQ196622:QUQ196625 REM196622:REM196625 ROI196622:ROI196625 RYE196622:RYE196625 SIA196622:SIA196625 SRW196622:SRW196625 TBS196622:TBS196625 TLO196622:TLO196625 TVK196622:TVK196625 UFG196622:UFG196625 UPC196622:UPC196625 UYY196622:UYY196625 VIU196622:VIU196625 VSQ196622:VSQ196625 WCM196622:WCM196625 WMI196622:WMI196625 WWE196622:WWE196625 W262158:W262161 JS262158:JS262161 TO262158:TO262161 ADK262158:ADK262161 ANG262158:ANG262161 AXC262158:AXC262161 BGY262158:BGY262161 BQU262158:BQU262161 CAQ262158:CAQ262161 CKM262158:CKM262161 CUI262158:CUI262161 DEE262158:DEE262161 DOA262158:DOA262161 DXW262158:DXW262161 EHS262158:EHS262161 ERO262158:ERO262161 FBK262158:FBK262161 FLG262158:FLG262161 FVC262158:FVC262161 GEY262158:GEY262161 GOU262158:GOU262161 GYQ262158:GYQ262161 HIM262158:HIM262161 HSI262158:HSI262161 ICE262158:ICE262161 IMA262158:IMA262161 IVW262158:IVW262161 JFS262158:JFS262161 JPO262158:JPO262161 JZK262158:JZK262161 KJG262158:KJG262161 KTC262158:KTC262161 LCY262158:LCY262161 LMU262158:LMU262161 LWQ262158:LWQ262161 MGM262158:MGM262161 MQI262158:MQI262161 NAE262158:NAE262161 NKA262158:NKA262161 NTW262158:NTW262161 ODS262158:ODS262161 ONO262158:ONO262161 OXK262158:OXK262161 PHG262158:PHG262161 PRC262158:PRC262161 QAY262158:QAY262161 QKU262158:QKU262161 QUQ262158:QUQ262161 REM262158:REM262161 ROI262158:ROI262161 RYE262158:RYE262161 SIA262158:SIA262161 SRW262158:SRW262161 TBS262158:TBS262161 TLO262158:TLO262161 TVK262158:TVK262161 UFG262158:UFG262161 UPC262158:UPC262161 UYY262158:UYY262161 VIU262158:VIU262161 VSQ262158:VSQ262161 WCM262158:WCM262161 WMI262158:WMI262161 WWE262158:WWE262161 W327694:W327697 JS327694:JS327697 TO327694:TO327697 ADK327694:ADK327697 ANG327694:ANG327697 AXC327694:AXC327697 BGY327694:BGY327697 BQU327694:BQU327697 CAQ327694:CAQ327697 CKM327694:CKM327697 CUI327694:CUI327697 DEE327694:DEE327697 DOA327694:DOA327697 DXW327694:DXW327697 EHS327694:EHS327697 ERO327694:ERO327697 FBK327694:FBK327697 FLG327694:FLG327697 FVC327694:FVC327697 GEY327694:GEY327697 GOU327694:GOU327697 GYQ327694:GYQ327697 HIM327694:HIM327697 HSI327694:HSI327697 ICE327694:ICE327697 IMA327694:IMA327697 IVW327694:IVW327697 JFS327694:JFS327697 JPO327694:JPO327697 JZK327694:JZK327697 KJG327694:KJG327697 KTC327694:KTC327697 LCY327694:LCY327697 LMU327694:LMU327697 LWQ327694:LWQ327697 MGM327694:MGM327697 MQI327694:MQI327697 NAE327694:NAE327697 NKA327694:NKA327697 NTW327694:NTW327697 ODS327694:ODS327697 ONO327694:ONO327697 OXK327694:OXK327697 PHG327694:PHG327697 PRC327694:PRC327697 QAY327694:QAY327697 QKU327694:QKU327697 QUQ327694:QUQ327697 REM327694:REM327697 ROI327694:ROI327697 RYE327694:RYE327697 SIA327694:SIA327697 SRW327694:SRW327697 TBS327694:TBS327697 TLO327694:TLO327697 TVK327694:TVK327697 UFG327694:UFG327697 UPC327694:UPC327697 UYY327694:UYY327697 VIU327694:VIU327697 VSQ327694:VSQ327697 WCM327694:WCM327697 WMI327694:WMI327697 WWE327694:WWE327697 W393230:W393233 JS393230:JS393233 TO393230:TO393233 ADK393230:ADK393233 ANG393230:ANG393233 AXC393230:AXC393233 BGY393230:BGY393233 BQU393230:BQU393233 CAQ393230:CAQ393233 CKM393230:CKM393233 CUI393230:CUI393233 DEE393230:DEE393233 DOA393230:DOA393233 DXW393230:DXW393233 EHS393230:EHS393233 ERO393230:ERO393233 FBK393230:FBK393233 FLG393230:FLG393233 FVC393230:FVC393233 GEY393230:GEY393233 GOU393230:GOU393233 GYQ393230:GYQ393233 HIM393230:HIM393233 HSI393230:HSI393233 ICE393230:ICE393233 IMA393230:IMA393233 IVW393230:IVW393233 JFS393230:JFS393233 JPO393230:JPO393233 JZK393230:JZK393233 KJG393230:KJG393233 KTC393230:KTC393233 LCY393230:LCY393233 LMU393230:LMU393233 LWQ393230:LWQ393233 MGM393230:MGM393233 MQI393230:MQI393233 NAE393230:NAE393233 NKA393230:NKA393233 NTW393230:NTW393233 ODS393230:ODS393233 ONO393230:ONO393233 OXK393230:OXK393233 PHG393230:PHG393233 PRC393230:PRC393233 QAY393230:QAY393233 QKU393230:QKU393233 QUQ393230:QUQ393233 REM393230:REM393233 ROI393230:ROI393233 RYE393230:RYE393233 SIA393230:SIA393233 SRW393230:SRW393233 TBS393230:TBS393233 TLO393230:TLO393233 TVK393230:TVK393233 UFG393230:UFG393233 UPC393230:UPC393233 UYY393230:UYY393233 VIU393230:VIU393233 VSQ393230:VSQ393233 WCM393230:WCM393233 WMI393230:WMI393233 WWE393230:WWE393233 W458766:W458769 JS458766:JS458769 TO458766:TO458769 ADK458766:ADK458769 ANG458766:ANG458769 AXC458766:AXC458769 BGY458766:BGY458769 BQU458766:BQU458769 CAQ458766:CAQ458769 CKM458766:CKM458769 CUI458766:CUI458769 DEE458766:DEE458769 DOA458766:DOA458769 DXW458766:DXW458769 EHS458766:EHS458769 ERO458766:ERO458769 FBK458766:FBK458769 FLG458766:FLG458769 FVC458766:FVC458769 GEY458766:GEY458769 GOU458766:GOU458769 GYQ458766:GYQ458769 HIM458766:HIM458769 HSI458766:HSI458769 ICE458766:ICE458769 IMA458766:IMA458769 IVW458766:IVW458769 JFS458766:JFS458769 JPO458766:JPO458769 JZK458766:JZK458769 KJG458766:KJG458769 KTC458766:KTC458769 LCY458766:LCY458769 LMU458766:LMU458769 LWQ458766:LWQ458769 MGM458766:MGM458769 MQI458766:MQI458769 NAE458766:NAE458769 NKA458766:NKA458769 NTW458766:NTW458769 ODS458766:ODS458769 ONO458766:ONO458769 OXK458766:OXK458769 PHG458766:PHG458769 PRC458766:PRC458769 QAY458766:QAY458769 QKU458766:QKU458769 QUQ458766:QUQ458769 REM458766:REM458769 ROI458766:ROI458769 RYE458766:RYE458769 SIA458766:SIA458769 SRW458766:SRW458769 TBS458766:TBS458769 TLO458766:TLO458769 TVK458766:TVK458769 UFG458766:UFG458769 UPC458766:UPC458769 UYY458766:UYY458769 VIU458766:VIU458769 VSQ458766:VSQ458769 WCM458766:WCM458769 WMI458766:WMI458769 WWE458766:WWE458769 W524302:W524305 JS524302:JS524305 TO524302:TO524305 ADK524302:ADK524305 ANG524302:ANG524305 AXC524302:AXC524305 BGY524302:BGY524305 BQU524302:BQU524305 CAQ524302:CAQ524305 CKM524302:CKM524305 CUI524302:CUI524305 DEE524302:DEE524305 DOA524302:DOA524305 DXW524302:DXW524305 EHS524302:EHS524305 ERO524302:ERO524305 FBK524302:FBK524305 FLG524302:FLG524305 FVC524302:FVC524305 GEY524302:GEY524305 GOU524302:GOU524305 GYQ524302:GYQ524305 HIM524302:HIM524305 HSI524302:HSI524305 ICE524302:ICE524305 IMA524302:IMA524305 IVW524302:IVW524305 JFS524302:JFS524305 JPO524302:JPO524305 JZK524302:JZK524305 KJG524302:KJG524305 KTC524302:KTC524305 LCY524302:LCY524305 LMU524302:LMU524305 LWQ524302:LWQ524305 MGM524302:MGM524305 MQI524302:MQI524305 NAE524302:NAE524305 NKA524302:NKA524305 NTW524302:NTW524305 ODS524302:ODS524305 ONO524302:ONO524305 OXK524302:OXK524305 PHG524302:PHG524305 PRC524302:PRC524305 QAY524302:QAY524305 QKU524302:QKU524305 QUQ524302:QUQ524305 REM524302:REM524305 ROI524302:ROI524305 RYE524302:RYE524305 SIA524302:SIA524305 SRW524302:SRW524305 TBS524302:TBS524305 TLO524302:TLO524305 TVK524302:TVK524305 UFG524302:UFG524305 UPC524302:UPC524305 UYY524302:UYY524305 VIU524302:VIU524305 VSQ524302:VSQ524305 WCM524302:WCM524305 WMI524302:WMI524305 WWE524302:WWE524305 W589838:W589841 JS589838:JS589841 TO589838:TO589841 ADK589838:ADK589841 ANG589838:ANG589841 AXC589838:AXC589841 BGY589838:BGY589841 BQU589838:BQU589841 CAQ589838:CAQ589841 CKM589838:CKM589841 CUI589838:CUI589841 DEE589838:DEE589841 DOA589838:DOA589841 DXW589838:DXW589841 EHS589838:EHS589841 ERO589838:ERO589841 FBK589838:FBK589841 FLG589838:FLG589841 FVC589838:FVC589841 GEY589838:GEY589841 GOU589838:GOU589841 GYQ589838:GYQ589841 HIM589838:HIM589841 HSI589838:HSI589841 ICE589838:ICE589841 IMA589838:IMA589841 IVW589838:IVW589841 JFS589838:JFS589841 JPO589838:JPO589841 JZK589838:JZK589841 KJG589838:KJG589841 KTC589838:KTC589841 LCY589838:LCY589841 LMU589838:LMU589841 LWQ589838:LWQ589841 MGM589838:MGM589841 MQI589838:MQI589841 NAE589838:NAE589841 NKA589838:NKA589841 NTW589838:NTW589841 ODS589838:ODS589841 ONO589838:ONO589841 OXK589838:OXK589841 PHG589838:PHG589841 PRC589838:PRC589841 QAY589838:QAY589841 QKU589838:QKU589841 QUQ589838:QUQ589841 REM589838:REM589841 ROI589838:ROI589841 RYE589838:RYE589841 SIA589838:SIA589841 SRW589838:SRW589841 TBS589838:TBS589841 TLO589838:TLO589841 TVK589838:TVK589841 UFG589838:UFG589841 UPC589838:UPC589841 UYY589838:UYY589841 VIU589838:VIU589841 VSQ589838:VSQ589841 WCM589838:WCM589841 WMI589838:WMI589841 WWE589838:WWE589841 W655374:W655377 JS655374:JS655377 TO655374:TO655377 ADK655374:ADK655377 ANG655374:ANG655377 AXC655374:AXC655377 BGY655374:BGY655377 BQU655374:BQU655377 CAQ655374:CAQ655377 CKM655374:CKM655377 CUI655374:CUI655377 DEE655374:DEE655377 DOA655374:DOA655377 DXW655374:DXW655377 EHS655374:EHS655377 ERO655374:ERO655377 FBK655374:FBK655377 FLG655374:FLG655377 FVC655374:FVC655377 GEY655374:GEY655377 GOU655374:GOU655377 GYQ655374:GYQ655377 HIM655374:HIM655377 HSI655374:HSI655377 ICE655374:ICE655377 IMA655374:IMA655377 IVW655374:IVW655377 JFS655374:JFS655377 JPO655374:JPO655377 JZK655374:JZK655377 KJG655374:KJG655377 KTC655374:KTC655377 LCY655374:LCY655377 LMU655374:LMU655377 LWQ655374:LWQ655377 MGM655374:MGM655377 MQI655374:MQI655377 NAE655374:NAE655377 NKA655374:NKA655377 NTW655374:NTW655377 ODS655374:ODS655377 ONO655374:ONO655377 OXK655374:OXK655377 PHG655374:PHG655377 PRC655374:PRC655377 QAY655374:QAY655377 QKU655374:QKU655377 QUQ655374:QUQ655377 REM655374:REM655377 ROI655374:ROI655377 RYE655374:RYE655377 SIA655374:SIA655377 SRW655374:SRW655377 TBS655374:TBS655377 TLO655374:TLO655377 TVK655374:TVK655377 UFG655374:UFG655377 UPC655374:UPC655377 UYY655374:UYY655377 VIU655374:VIU655377 VSQ655374:VSQ655377 WCM655374:WCM655377 WMI655374:WMI655377 WWE655374:WWE655377 W720910:W720913 JS720910:JS720913 TO720910:TO720913 ADK720910:ADK720913 ANG720910:ANG720913 AXC720910:AXC720913 BGY720910:BGY720913 BQU720910:BQU720913 CAQ720910:CAQ720913 CKM720910:CKM720913 CUI720910:CUI720913 DEE720910:DEE720913 DOA720910:DOA720913 DXW720910:DXW720913 EHS720910:EHS720913 ERO720910:ERO720913 FBK720910:FBK720913 FLG720910:FLG720913 FVC720910:FVC720913 GEY720910:GEY720913 GOU720910:GOU720913 GYQ720910:GYQ720913 HIM720910:HIM720913 HSI720910:HSI720913 ICE720910:ICE720913 IMA720910:IMA720913 IVW720910:IVW720913 JFS720910:JFS720913 JPO720910:JPO720913 JZK720910:JZK720913 KJG720910:KJG720913 KTC720910:KTC720913 LCY720910:LCY720913 LMU720910:LMU720913 LWQ720910:LWQ720913 MGM720910:MGM720913 MQI720910:MQI720913 NAE720910:NAE720913 NKA720910:NKA720913 NTW720910:NTW720913 ODS720910:ODS720913 ONO720910:ONO720913 OXK720910:OXK720913 PHG720910:PHG720913 PRC720910:PRC720913 QAY720910:QAY720913 QKU720910:QKU720913 QUQ720910:QUQ720913 REM720910:REM720913 ROI720910:ROI720913 RYE720910:RYE720913 SIA720910:SIA720913 SRW720910:SRW720913 TBS720910:TBS720913 TLO720910:TLO720913 TVK720910:TVK720913 UFG720910:UFG720913 UPC720910:UPC720913 UYY720910:UYY720913 VIU720910:VIU720913 VSQ720910:VSQ720913 WCM720910:WCM720913 WMI720910:WMI720913 WWE720910:WWE720913 W786446:W786449 JS786446:JS786449 TO786446:TO786449 ADK786446:ADK786449 ANG786446:ANG786449 AXC786446:AXC786449 BGY786446:BGY786449 BQU786446:BQU786449 CAQ786446:CAQ786449 CKM786446:CKM786449 CUI786446:CUI786449 DEE786446:DEE786449 DOA786446:DOA786449 DXW786446:DXW786449 EHS786446:EHS786449 ERO786446:ERO786449 FBK786446:FBK786449 FLG786446:FLG786449 FVC786446:FVC786449 GEY786446:GEY786449 GOU786446:GOU786449 GYQ786446:GYQ786449 HIM786446:HIM786449 HSI786446:HSI786449 ICE786446:ICE786449 IMA786446:IMA786449 IVW786446:IVW786449 JFS786446:JFS786449 JPO786446:JPO786449 JZK786446:JZK786449 KJG786446:KJG786449 KTC786446:KTC786449 LCY786446:LCY786449 LMU786446:LMU786449 LWQ786446:LWQ786449 MGM786446:MGM786449 MQI786446:MQI786449 NAE786446:NAE786449 NKA786446:NKA786449 NTW786446:NTW786449 ODS786446:ODS786449 ONO786446:ONO786449 OXK786446:OXK786449 PHG786446:PHG786449 PRC786446:PRC786449 QAY786446:QAY786449 QKU786446:QKU786449 QUQ786446:QUQ786449 REM786446:REM786449 ROI786446:ROI786449 RYE786446:RYE786449 SIA786446:SIA786449 SRW786446:SRW786449 TBS786446:TBS786449 TLO786446:TLO786449 TVK786446:TVK786449 UFG786446:UFG786449 UPC786446:UPC786449 UYY786446:UYY786449 VIU786446:VIU786449 VSQ786446:VSQ786449 WCM786446:WCM786449 WMI786446:WMI786449 WWE786446:WWE786449 W851982:W851985 JS851982:JS851985 TO851982:TO851985 ADK851982:ADK851985 ANG851982:ANG851985 AXC851982:AXC851985 BGY851982:BGY851985 BQU851982:BQU851985 CAQ851982:CAQ851985 CKM851982:CKM851985 CUI851982:CUI851985 DEE851982:DEE851985 DOA851982:DOA851985 DXW851982:DXW851985 EHS851982:EHS851985 ERO851982:ERO851985 FBK851982:FBK851985 FLG851982:FLG851985 FVC851982:FVC851985 GEY851982:GEY851985 GOU851982:GOU851985 GYQ851982:GYQ851985 HIM851982:HIM851985 HSI851982:HSI851985 ICE851982:ICE851985 IMA851982:IMA851985 IVW851982:IVW851985 JFS851982:JFS851985 JPO851982:JPO851985 JZK851982:JZK851985 KJG851982:KJG851985 KTC851982:KTC851985 LCY851982:LCY851985 LMU851982:LMU851985 LWQ851982:LWQ851985 MGM851982:MGM851985 MQI851982:MQI851985 NAE851982:NAE851985 NKA851982:NKA851985 NTW851982:NTW851985 ODS851982:ODS851985 ONO851982:ONO851985 OXK851982:OXK851985 PHG851982:PHG851985 PRC851982:PRC851985 QAY851982:QAY851985 QKU851982:QKU851985 QUQ851982:QUQ851985 REM851982:REM851985 ROI851982:ROI851985 RYE851982:RYE851985 SIA851982:SIA851985 SRW851982:SRW851985 TBS851982:TBS851985 TLO851982:TLO851985 TVK851982:TVK851985 UFG851982:UFG851985 UPC851982:UPC851985 UYY851982:UYY851985 VIU851982:VIU851985 VSQ851982:VSQ851985 WCM851982:WCM851985 WMI851982:WMI851985 WWE851982:WWE851985 W917518:W917521 JS917518:JS917521 TO917518:TO917521 ADK917518:ADK917521 ANG917518:ANG917521 AXC917518:AXC917521 BGY917518:BGY917521 BQU917518:BQU917521 CAQ917518:CAQ917521 CKM917518:CKM917521 CUI917518:CUI917521 DEE917518:DEE917521 DOA917518:DOA917521 DXW917518:DXW917521 EHS917518:EHS917521 ERO917518:ERO917521 FBK917518:FBK917521 FLG917518:FLG917521 FVC917518:FVC917521 GEY917518:GEY917521 GOU917518:GOU917521 GYQ917518:GYQ917521 HIM917518:HIM917521 HSI917518:HSI917521 ICE917518:ICE917521 IMA917518:IMA917521 IVW917518:IVW917521 JFS917518:JFS917521 JPO917518:JPO917521 JZK917518:JZK917521 KJG917518:KJG917521 KTC917518:KTC917521 LCY917518:LCY917521 LMU917518:LMU917521 LWQ917518:LWQ917521 MGM917518:MGM917521 MQI917518:MQI917521 NAE917518:NAE917521 NKA917518:NKA917521 NTW917518:NTW917521 ODS917518:ODS917521 ONO917518:ONO917521 OXK917518:OXK917521 PHG917518:PHG917521 PRC917518:PRC917521 QAY917518:QAY917521 QKU917518:QKU917521 QUQ917518:QUQ917521 REM917518:REM917521 ROI917518:ROI917521 RYE917518:RYE917521 SIA917518:SIA917521 SRW917518:SRW917521 TBS917518:TBS917521 TLO917518:TLO917521 TVK917518:TVK917521 UFG917518:UFG917521 UPC917518:UPC917521 UYY917518:UYY917521 VIU917518:VIU917521 VSQ917518:VSQ917521 WCM917518:WCM917521 WMI917518:WMI917521 WWE917518:WWE917521 W983054:W983057 JS983054:JS983057 TO983054:TO983057 ADK983054:ADK983057 ANG983054:ANG983057 AXC983054:AXC983057 BGY983054:BGY983057 BQU983054:BQU983057 CAQ983054:CAQ983057 CKM983054:CKM983057 CUI983054:CUI983057 DEE983054:DEE983057 DOA983054:DOA983057 DXW983054:DXW983057 EHS983054:EHS983057 ERO983054:ERO983057 FBK983054:FBK983057 FLG983054:FLG983057 FVC983054:FVC983057 GEY983054:GEY983057 GOU983054:GOU983057 GYQ983054:GYQ983057 HIM983054:HIM983057 HSI983054:HSI983057 ICE983054:ICE983057 IMA983054:IMA983057 IVW983054:IVW983057 JFS983054:JFS983057 JPO983054:JPO983057 JZK983054:JZK983057 KJG983054:KJG983057 KTC983054:KTC983057 LCY983054:LCY983057 LMU983054:LMU983057 LWQ983054:LWQ983057 MGM983054:MGM983057 MQI983054:MQI983057 NAE983054:NAE983057 NKA983054:NKA983057 NTW983054:NTW983057 ODS983054:ODS983057 ONO983054:ONO983057 OXK983054:OXK983057 PHG983054:PHG983057 PRC983054:PRC983057 QAY983054:QAY983057 QKU983054:QKU983057 QUQ983054:QUQ983057 REM983054:REM983057 ROI983054:ROI983057 RYE983054:RYE983057 SIA983054:SIA983057 SRW983054:SRW983057 TBS983054:TBS983057 TLO983054:TLO983057 TVK983054:TVK983057 UFG983054:UFG983057 UPC983054:UPC983057 UYY983054:UYY983057 VIU983054:VIU983057 VSQ983054:VSQ983057 WCM983054:WCM983057 WMI983054:WMI983057 WWE983054:WWE983057 WWE983065:WWE983088 JS16:JS49 TO16:TO49 ADK16:ADK49 ANG16:ANG49 AXC16:AXC49 BGY16:BGY49 BQU16:BQU49 CAQ16:CAQ49 CKM16:CKM49 CUI16:CUI49 DEE16:DEE49 DOA16:DOA49 DXW16:DXW49 EHS16:EHS49 ERO16:ERO49 FBK16:FBK49 FLG16:FLG49 FVC16:FVC49 GEY16:GEY49 GOU16:GOU49 GYQ16:GYQ49 HIM16:HIM49 HSI16:HSI49 ICE16:ICE49 IMA16:IMA49 IVW16:IVW49 JFS16:JFS49 JPO16:JPO49 JZK16:JZK49 KJG16:KJG49 KTC16:KTC49 LCY16:LCY49 LMU16:LMU49 LWQ16:LWQ49 MGM16:MGM49 MQI16:MQI49 NAE16:NAE49 NKA16:NKA49 NTW16:NTW49 ODS16:ODS49 ONO16:ONO49 OXK16:OXK49 PHG16:PHG49 PRC16:PRC49 QAY16:QAY49 QKU16:QKU49 QUQ16:QUQ49 REM16:REM49 ROI16:ROI49 RYE16:RYE49 SIA16:SIA49 SRW16:SRW49 TBS16:TBS49 TLO16:TLO49 TVK16:TVK49 UFG16:UFG49 UPC16:UPC49 UYY16:UYY49 VIU16:VIU49 VSQ16:VSQ49 WCM16:WCM49 WMI16:WMI49 WWE16:WWE49 W65561:W65584 JS65561:JS65584 TO65561:TO65584 ADK65561:ADK65584 ANG65561:ANG65584 AXC65561:AXC65584 BGY65561:BGY65584 BQU65561:BQU65584 CAQ65561:CAQ65584 CKM65561:CKM65584 CUI65561:CUI65584 DEE65561:DEE65584 DOA65561:DOA65584 DXW65561:DXW65584 EHS65561:EHS65584 ERO65561:ERO65584 FBK65561:FBK65584 FLG65561:FLG65584 FVC65561:FVC65584 GEY65561:GEY65584 GOU65561:GOU65584 GYQ65561:GYQ65584 HIM65561:HIM65584 HSI65561:HSI65584 ICE65561:ICE65584 IMA65561:IMA65584 IVW65561:IVW65584 JFS65561:JFS65584 JPO65561:JPO65584 JZK65561:JZK65584 KJG65561:KJG65584 KTC65561:KTC65584 LCY65561:LCY65584 LMU65561:LMU65584 LWQ65561:LWQ65584 MGM65561:MGM65584 MQI65561:MQI65584 NAE65561:NAE65584 NKA65561:NKA65584 NTW65561:NTW65584 ODS65561:ODS65584 ONO65561:ONO65584 OXK65561:OXK65584 PHG65561:PHG65584 PRC65561:PRC65584 QAY65561:QAY65584 QKU65561:QKU65584 QUQ65561:QUQ65584 REM65561:REM65584 ROI65561:ROI65584 RYE65561:RYE65584 SIA65561:SIA65584 SRW65561:SRW65584 TBS65561:TBS65584 TLO65561:TLO65584 TVK65561:TVK65584 UFG65561:UFG65584 UPC65561:UPC65584 UYY65561:UYY65584 VIU65561:VIU65584 VSQ65561:VSQ65584 WCM65561:WCM65584 WMI65561:WMI65584 WWE65561:WWE65584 W131097:W131120 JS131097:JS131120 TO131097:TO131120 ADK131097:ADK131120 ANG131097:ANG131120 AXC131097:AXC131120 BGY131097:BGY131120 BQU131097:BQU131120 CAQ131097:CAQ131120 CKM131097:CKM131120 CUI131097:CUI131120 DEE131097:DEE131120 DOA131097:DOA131120 DXW131097:DXW131120 EHS131097:EHS131120 ERO131097:ERO131120 FBK131097:FBK131120 FLG131097:FLG131120 FVC131097:FVC131120 GEY131097:GEY131120 GOU131097:GOU131120 GYQ131097:GYQ131120 HIM131097:HIM131120 HSI131097:HSI131120 ICE131097:ICE131120 IMA131097:IMA131120 IVW131097:IVW131120 JFS131097:JFS131120 JPO131097:JPO131120 JZK131097:JZK131120 KJG131097:KJG131120 KTC131097:KTC131120 LCY131097:LCY131120 LMU131097:LMU131120 LWQ131097:LWQ131120 MGM131097:MGM131120 MQI131097:MQI131120 NAE131097:NAE131120 NKA131097:NKA131120 NTW131097:NTW131120 ODS131097:ODS131120 ONO131097:ONO131120 OXK131097:OXK131120 PHG131097:PHG131120 PRC131097:PRC131120 QAY131097:QAY131120 QKU131097:QKU131120 QUQ131097:QUQ131120 REM131097:REM131120 ROI131097:ROI131120 RYE131097:RYE131120 SIA131097:SIA131120 SRW131097:SRW131120 TBS131097:TBS131120 TLO131097:TLO131120 TVK131097:TVK131120 UFG131097:UFG131120 UPC131097:UPC131120 UYY131097:UYY131120 VIU131097:VIU131120 VSQ131097:VSQ131120 WCM131097:WCM131120 WMI131097:WMI131120 WWE131097:WWE131120 W196633:W196656 JS196633:JS196656 TO196633:TO196656 ADK196633:ADK196656 ANG196633:ANG196656 AXC196633:AXC196656 BGY196633:BGY196656 BQU196633:BQU196656 CAQ196633:CAQ196656 CKM196633:CKM196656 CUI196633:CUI196656 DEE196633:DEE196656 DOA196633:DOA196656 DXW196633:DXW196656 EHS196633:EHS196656 ERO196633:ERO196656 FBK196633:FBK196656 FLG196633:FLG196656 FVC196633:FVC196656 GEY196633:GEY196656 GOU196633:GOU196656 GYQ196633:GYQ196656 HIM196633:HIM196656 HSI196633:HSI196656 ICE196633:ICE196656 IMA196633:IMA196656 IVW196633:IVW196656 JFS196633:JFS196656 JPO196633:JPO196656 JZK196633:JZK196656 KJG196633:KJG196656 KTC196633:KTC196656 LCY196633:LCY196656 LMU196633:LMU196656 LWQ196633:LWQ196656 MGM196633:MGM196656 MQI196633:MQI196656 NAE196633:NAE196656 NKA196633:NKA196656 NTW196633:NTW196656 ODS196633:ODS196656 ONO196633:ONO196656 OXK196633:OXK196656 PHG196633:PHG196656 PRC196633:PRC196656 QAY196633:QAY196656 QKU196633:QKU196656 QUQ196633:QUQ196656 REM196633:REM196656 ROI196633:ROI196656 RYE196633:RYE196656 SIA196633:SIA196656 SRW196633:SRW196656 TBS196633:TBS196656 TLO196633:TLO196656 TVK196633:TVK196656 UFG196633:UFG196656 UPC196633:UPC196656 UYY196633:UYY196656 VIU196633:VIU196656 VSQ196633:VSQ196656 WCM196633:WCM196656 WMI196633:WMI196656 WWE196633:WWE196656 W262169:W262192 JS262169:JS262192 TO262169:TO262192 ADK262169:ADK262192 ANG262169:ANG262192 AXC262169:AXC262192 BGY262169:BGY262192 BQU262169:BQU262192 CAQ262169:CAQ262192 CKM262169:CKM262192 CUI262169:CUI262192 DEE262169:DEE262192 DOA262169:DOA262192 DXW262169:DXW262192 EHS262169:EHS262192 ERO262169:ERO262192 FBK262169:FBK262192 FLG262169:FLG262192 FVC262169:FVC262192 GEY262169:GEY262192 GOU262169:GOU262192 GYQ262169:GYQ262192 HIM262169:HIM262192 HSI262169:HSI262192 ICE262169:ICE262192 IMA262169:IMA262192 IVW262169:IVW262192 JFS262169:JFS262192 JPO262169:JPO262192 JZK262169:JZK262192 KJG262169:KJG262192 KTC262169:KTC262192 LCY262169:LCY262192 LMU262169:LMU262192 LWQ262169:LWQ262192 MGM262169:MGM262192 MQI262169:MQI262192 NAE262169:NAE262192 NKA262169:NKA262192 NTW262169:NTW262192 ODS262169:ODS262192 ONO262169:ONO262192 OXK262169:OXK262192 PHG262169:PHG262192 PRC262169:PRC262192 QAY262169:QAY262192 QKU262169:QKU262192 QUQ262169:QUQ262192 REM262169:REM262192 ROI262169:ROI262192 RYE262169:RYE262192 SIA262169:SIA262192 SRW262169:SRW262192 TBS262169:TBS262192 TLO262169:TLO262192 TVK262169:TVK262192 UFG262169:UFG262192 UPC262169:UPC262192 UYY262169:UYY262192 VIU262169:VIU262192 VSQ262169:VSQ262192 WCM262169:WCM262192 WMI262169:WMI262192 WWE262169:WWE262192 W327705:W327728 JS327705:JS327728 TO327705:TO327728 ADK327705:ADK327728 ANG327705:ANG327728 AXC327705:AXC327728 BGY327705:BGY327728 BQU327705:BQU327728 CAQ327705:CAQ327728 CKM327705:CKM327728 CUI327705:CUI327728 DEE327705:DEE327728 DOA327705:DOA327728 DXW327705:DXW327728 EHS327705:EHS327728 ERO327705:ERO327728 FBK327705:FBK327728 FLG327705:FLG327728 FVC327705:FVC327728 GEY327705:GEY327728 GOU327705:GOU327728 GYQ327705:GYQ327728 HIM327705:HIM327728 HSI327705:HSI327728 ICE327705:ICE327728 IMA327705:IMA327728 IVW327705:IVW327728 JFS327705:JFS327728 JPO327705:JPO327728 JZK327705:JZK327728 KJG327705:KJG327728 KTC327705:KTC327728 LCY327705:LCY327728 LMU327705:LMU327728 LWQ327705:LWQ327728 MGM327705:MGM327728 MQI327705:MQI327728 NAE327705:NAE327728 NKA327705:NKA327728 NTW327705:NTW327728 ODS327705:ODS327728 ONO327705:ONO327728 OXK327705:OXK327728 PHG327705:PHG327728 PRC327705:PRC327728 QAY327705:QAY327728 QKU327705:QKU327728 QUQ327705:QUQ327728 REM327705:REM327728 ROI327705:ROI327728 RYE327705:RYE327728 SIA327705:SIA327728 SRW327705:SRW327728 TBS327705:TBS327728 TLO327705:TLO327728 TVK327705:TVK327728 UFG327705:UFG327728 UPC327705:UPC327728 UYY327705:UYY327728 VIU327705:VIU327728 VSQ327705:VSQ327728 WCM327705:WCM327728 WMI327705:WMI327728 WWE327705:WWE327728 W393241:W393264 JS393241:JS393264 TO393241:TO393264 ADK393241:ADK393264 ANG393241:ANG393264 AXC393241:AXC393264 BGY393241:BGY393264 BQU393241:BQU393264 CAQ393241:CAQ393264 CKM393241:CKM393264 CUI393241:CUI393264 DEE393241:DEE393264 DOA393241:DOA393264 DXW393241:DXW393264 EHS393241:EHS393264 ERO393241:ERO393264 FBK393241:FBK393264 FLG393241:FLG393264 FVC393241:FVC393264 GEY393241:GEY393264 GOU393241:GOU393264 GYQ393241:GYQ393264 HIM393241:HIM393264 HSI393241:HSI393264 ICE393241:ICE393264 IMA393241:IMA393264 IVW393241:IVW393264 JFS393241:JFS393264 JPO393241:JPO393264 JZK393241:JZK393264 KJG393241:KJG393264 KTC393241:KTC393264 LCY393241:LCY393264 LMU393241:LMU393264 LWQ393241:LWQ393264 MGM393241:MGM393264 MQI393241:MQI393264 NAE393241:NAE393264 NKA393241:NKA393264 NTW393241:NTW393264 ODS393241:ODS393264 ONO393241:ONO393264 OXK393241:OXK393264 PHG393241:PHG393264 PRC393241:PRC393264 QAY393241:QAY393264 QKU393241:QKU393264 QUQ393241:QUQ393264 REM393241:REM393264 ROI393241:ROI393264 RYE393241:RYE393264 SIA393241:SIA393264 SRW393241:SRW393264 TBS393241:TBS393264 TLO393241:TLO393264 TVK393241:TVK393264 UFG393241:UFG393264 UPC393241:UPC393264 UYY393241:UYY393264 VIU393241:VIU393264 VSQ393241:VSQ393264 WCM393241:WCM393264 WMI393241:WMI393264 WWE393241:WWE393264 W458777:W458800 JS458777:JS458800 TO458777:TO458800 ADK458777:ADK458800 ANG458777:ANG458800 AXC458777:AXC458800 BGY458777:BGY458800 BQU458777:BQU458800 CAQ458777:CAQ458800 CKM458777:CKM458800 CUI458777:CUI458800 DEE458777:DEE458800 DOA458777:DOA458800 DXW458777:DXW458800 EHS458777:EHS458800 ERO458777:ERO458800 FBK458777:FBK458800 FLG458777:FLG458800 FVC458777:FVC458800 GEY458777:GEY458800 GOU458777:GOU458800 GYQ458777:GYQ458800 HIM458777:HIM458800 HSI458777:HSI458800 ICE458777:ICE458800 IMA458777:IMA458800 IVW458777:IVW458800 JFS458777:JFS458800 JPO458777:JPO458800 JZK458777:JZK458800 KJG458777:KJG458800 KTC458777:KTC458800 LCY458777:LCY458800 LMU458777:LMU458800 LWQ458777:LWQ458800 MGM458777:MGM458800 MQI458777:MQI458800 NAE458777:NAE458800 NKA458777:NKA458800 NTW458777:NTW458800 ODS458777:ODS458800 ONO458777:ONO458800 OXK458777:OXK458800 PHG458777:PHG458800 PRC458777:PRC458800 QAY458777:QAY458800 QKU458777:QKU458800 QUQ458777:QUQ458800 REM458777:REM458800 ROI458777:ROI458800 RYE458777:RYE458800 SIA458777:SIA458800 SRW458777:SRW458800 TBS458777:TBS458800 TLO458777:TLO458800 TVK458777:TVK458800 UFG458777:UFG458800 UPC458777:UPC458800 UYY458777:UYY458800 VIU458777:VIU458800 VSQ458777:VSQ458800 WCM458777:WCM458800 WMI458777:WMI458800 WWE458777:WWE458800 W524313:W524336 JS524313:JS524336 TO524313:TO524336 ADK524313:ADK524336 ANG524313:ANG524336 AXC524313:AXC524336 BGY524313:BGY524336 BQU524313:BQU524336 CAQ524313:CAQ524336 CKM524313:CKM524336 CUI524313:CUI524336 DEE524313:DEE524336 DOA524313:DOA524336 DXW524313:DXW524336 EHS524313:EHS524336 ERO524313:ERO524336 FBK524313:FBK524336 FLG524313:FLG524336 FVC524313:FVC524336 GEY524313:GEY524336 GOU524313:GOU524336 GYQ524313:GYQ524336 HIM524313:HIM524336 HSI524313:HSI524336 ICE524313:ICE524336 IMA524313:IMA524336 IVW524313:IVW524336 JFS524313:JFS524336 JPO524313:JPO524336 JZK524313:JZK524336 KJG524313:KJG524336 KTC524313:KTC524336 LCY524313:LCY524336 LMU524313:LMU524336 LWQ524313:LWQ524336 MGM524313:MGM524336 MQI524313:MQI524336 NAE524313:NAE524336 NKA524313:NKA524336 NTW524313:NTW524336 ODS524313:ODS524336 ONO524313:ONO524336 OXK524313:OXK524336 PHG524313:PHG524336 PRC524313:PRC524336 QAY524313:QAY524336 QKU524313:QKU524336 QUQ524313:QUQ524336 REM524313:REM524336 ROI524313:ROI524336 RYE524313:RYE524336 SIA524313:SIA524336 SRW524313:SRW524336 TBS524313:TBS524336 TLO524313:TLO524336 TVK524313:TVK524336 UFG524313:UFG524336 UPC524313:UPC524336 UYY524313:UYY524336 VIU524313:VIU524336 VSQ524313:VSQ524336 WCM524313:WCM524336 WMI524313:WMI524336 WWE524313:WWE524336 W589849:W589872 JS589849:JS589872 TO589849:TO589872 ADK589849:ADK589872 ANG589849:ANG589872 AXC589849:AXC589872 BGY589849:BGY589872 BQU589849:BQU589872 CAQ589849:CAQ589872 CKM589849:CKM589872 CUI589849:CUI589872 DEE589849:DEE589872 DOA589849:DOA589872 DXW589849:DXW589872 EHS589849:EHS589872 ERO589849:ERO589872 FBK589849:FBK589872 FLG589849:FLG589872 FVC589849:FVC589872 GEY589849:GEY589872 GOU589849:GOU589872 GYQ589849:GYQ589872 HIM589849:HIM589872 HSI589849:HSI589872 ICE589849:ICE589872 IMA589849:IMA589872 IVW589849:IVW589872 JFS589849:JFS589872 JPO589849:JPO589872 JZK589849:JZK589872 KJG589849:KJG589872 KTC589849:KTC589872 LCY589849:LCY589872 LMU589849:LMU589872 LWQ589849:LWQ589872 MGM589849:MGM589872 MQI589849:MQI589872 NAE589849:NAE589872 NKA589849:NKA589872 NTW589849:NTW589872 ODS589849:ODS589872 ONO589849:ONO589872 OXK589849:OXK589872 PHG589849:PHG589872 PRC589849:PRC589872 QAY589849:QAY589872 QKU589849:QKU589872 QUQ589849:QUQ589872 REM589849:REM589872 ROI589849:ROI589872 RYE589849:RYE589872 SIA589849:SIA589872 SRW589849:SRW589872 TBS589849:TBS589872 TLO589849:TLO589872 TVK589849:TVK589872 UFG589849:UFG589872 UPC589849:UPC589872 UYY589849:UYY589872 VIU589849:VIU589872 VSQ589849:VSQ589872 WCM589849:WCM589872 WMI589849:WMI589872 WWE589849:WWE589872 W655385:W655408 JS655385:JS655408 TO655385:TO655408 ADK655385:ADK655408 ANG655385:ANG655408 AXC655385:AXC655408 BGY655385:BGY655408 BQU655385:BQU655408 CAQ655385:CAQ655408 CKM655385:CKM655408 CUI655385:CUI655408 DEE655385:DEE655408 DOA655385:DOA655408 DXW655385:DXW655408 EHS655385:EHS655408 ERO655385:ERO655408 FBK655385:FBK655408 FLG655385:FLG655408 FVC655385:FVC655408 GEY655385:GEY655408 GOU655385:GOU655408 GYQ655385:GYQ655408 HIM655385:HIM655408 HSI655385:HSI655408 ICE655385:ICE655408 IMA655385:IMA655408 IVW655385:IVW655408 JFS655385:JFS655408 JPO655385:JPO655408 JZK655385:JZK655408 KJG655385:KJG655408 KTC655385:KTC655408 LCY655385:LCY655408 LMU655385:LMU655408 LWQ655385:LWQ655408 MGM655385:MGM655408 MQI655385:MQI655408 NAE655385:NAE655408 NKA655385:NKA655408 NTW655385:NTW655408 ODS655385:ODS655408 ONO655385:ONO655408 OXK655385:OXK655408 PHG655385:PHG655408 PRC655385:PRC655408 QAY655385:QAY655408 QKU655385:QKU655408 QUQ655385:QUQ655408 REM655385:REM655408 ROI655385:ROI655408 RYE655385:RYE655408 SIA655385:SIA655408 SRW655385:SRW655408 TBS655385:TBS655408 TLO655385:TLO655408 TVK655385:TVK655408 UFG655385:UFG655408 UPC655385:UPC655408 UYY655385:UYY655408 VIU655385:VIU655408 VSQ655385:VSQ655408 WCM655385:WCM655408 WMI655385:WMI655408 WWE655385:WWE655408 W720921:W720944 JS720921:JS720944 TO720921:TO720944 ADK720921:ADK720944 ANG720921:ANG720944 AXC720921:AXC720944 BGY720921:BGY720944 BQU720921:BQU720944 CAQ720921:CAQ720944 CKM720921:CKM720944 CUI720921:CUI720944 DEE720921:DEE720944 DOA720921:DOA720944 DXW720921:DXW720944 EHS720921:EHS720944 ERO720921:ERO720944 FBK720921:FBK720944 FLG720921:FLG720944 FVC720921:FVC720944 GEY720921:GEY720944 GOU720921:GOU720944 GYQ720921:GYQ720944 HIM720921:HIM720944 HSI720921:HSI720944 ICE720921:ICE720944 IMA720921:IMA720944 IVW720921:IVW720944 JFS720921:JFS720944 JPO720921:JPO720944 JZK720921:JZK720944 KJG720921:KJG720944 KTC720921:KTC720944 LCY720921:LCY720944 LMU720921:LMU720944 LWQ720921:LWQ720944 MGM720921:MGM720944 MQI720921:MQI720944 NAE720921:NAE720944 NKA720921:NKA720944 NTW720921:NTW720944 ODS720921:ODS720944 ONO720921:ONO720944 OXK720921:OXK720944 PHG720921:PHG720944 PRC720921:PRC720944 QAY720921:QAY720944 QKU720921:QKU720944 QUQ720921:QUQ720944 REM720921:REM720944 ROI720921:ROI720944 RYE720921:RYE720944 SIA720921:SIA720944 SRW720921:SRW720944 TBS720921:TBS720944 TLO720921:TLO720944 TVK720921:TVK720944 UFG720921:UFG720944 UPC720921:UPC720944 UYY720921:UYY720944 VIU720921:VIU720944 VSQ720921:VSQ720944 WCM720921:WCM720944 WMI720921:WMI720944 WWE720921:WWE720944 W786457:W786480 JS786457:JS786480 TO786457:TO786480 ADK786457:ADK786480 ANG786457:ANG786480 AXC786457:AXC786480 BGY786457:BGY786480 BQU786457:BQU786480 CAQ786457:CAQ786480 CKM786457:CKM786480 CUI786457:CUI786480 DEE786457:DEE786480 DOA786457:DOA786480 DXW786457:DXW786480 EHS786457:EHS786480 ERO786457:ERO786480 FBK786457:FBK786480 FLG786457:FLG786480 FVC786457:FVC786480 GEY786457:GEY786480 GOU786457:GOU786480 GYQ786457:GYQ786480 HIM786457:HIM786480 HSI786457:HSI786480 ICE786457:ICE786480 IMA786457:IMA786480 IVW786457:IVW786480 JFS786457:JFS786480 JPO786457:JPO786480 JZK786457:JZK786480 KJG786457:KJG786480 KTC786457:KTC786480 LCY786457:LCY786480 LMU786457:LMU786480 LWQ786457:LWQ786480 MGM786457:MGM786480 MQI786457:MQI786480 NAE786457:NAE786480 NKA786457:NKA786480 NTW786457:NTW786480 ODS786457:ODS786480 ONO786457:ONO786480 OXK786457:OXK786480 PHG786457:PHG786480 PRC786457:PRC786480 QAY786457:QAY786480 QKU786457:QKU786480 QUQ786457:QUQ786480 REM786457:REM786480 ROI786457:ROI786480 RYE786457:RYE786480 SIA786457:SIA786480 SRW786457:SRW786480 TBS786457:TBS786480 TLO786457:TLO786480 TVK786457:TVK786480 UFG786457:UFG786480 UPC786457:UPC786480 UYY786457:UYY786480 VIU786457:VIU786480 VSQ786457:VSQ786480 WCM786457:WCM786480 WMI786457:WMI786480 WWE786457:WWE786480 W851993:W852016 JS851993:JS852016 TO851993:TO852016 ADK851993:ADK852016 ANG851993:ANG852016 AXC851993:AXC852016 BGY851993:BGY852016 BQU851993:BQU852016 CAQ851993:CAQ852016 CKM851993:CKM852016 CUI851993:CUI852016 DEE851993:DEE852016 DOA851993:DOA852016 DXW851993:DXW852016 EHS851993:EHS852016 ERO851993:ERO852016 FBK851993:FBK852016 FLG851993:FLG852016 FVC851993:FVC852016 GEY851993:GEY852016 GOU851993:GOU852016 GYQ851993:GYQ852016 HIM851993:HIM852016 HSI851993:HSI852016 ICE851993:ICE852016 IMA851993:IMA852016 IVW851993:IVW852016 JFS851993:JFS852016 JPO851993:JPO852016 JZK851993:JZK852016 KJG851993:KJG852016 KTC851993:KTC852016 LCY851993:LCY852016 LMU851993:LMU852016 LWQ851993:LWQ852016 MGM851993:MGM852016 MQI851993:MQI852016 NAE851993:NAE852016 NKA851993:NKA852016 NTW851993:NTW852016 ODS851993:ODS852016 ONO851993:ONO852016 OXK851993:OXK852016 PHG851993:PHG852016 PRC851993:PRC852016 QAY851993:QAY852016 QKU851993:QKU852016 QUQ851993:QUQ852016 REM851993:REM852016 ROI851993:ROI852016 RYE851993:RYE852016 SIA851993:SIA852016 SRW851993:SRW852016 TBS851993:TBS852016 TLO851993:TLO852016 TVK851993:TVK852016 UFG851993:UFG852016 UPC851993:UPC852016 UYY851993:UYY852016 VIU851993:VIU852016 VSQ851993:VSQ852016 WCM851993:WCM852016 WMI851993:WMI852016 WWE851993:WWE852016 W917529:W917552 JS917529:JS917552 TO917529:TO917552 ADK917529:ADK917552 ANG917529:ANG917552 AXC917529:AXC917552 BGY917529:BGY917552 BQU917529:BQU917552 CAQ917529:CAQ917552 CKM917529:CKM917552 CUI917529:CUI917552 DEE917529:DEE917552 DOA917529:DOA917552 DXW917529:DXW917552 EHS917529:EHS917552 ERO917529:ERO917552 FBK917529:FBK917552 FLG917529:FLG917552 FVC917529:FVC917552 GEY917529:GEY917552 GOU917529:GOU917552 GYQ917529:GYQ917552 HIM917529:HIM917552 HSI917529:HSI917552 ICE917529:ICE917552 IMA917529:IMA917552 IVW917529:IVW917552 JFS917529:JFS917552 JPO917529:JPO917552 JZK917529:JZK917552 KJG917529:KJG917552 KTC917529:KTC917552 LCY917529:LCY917552 LMU917529:LMU917552 LWQ917529:LWQ917552 MGM917529:MGM917552 MQI917529:MQI917552 NAE917529:NAE917552 NKA917529:NKA917552 NTW917529:NTW917552 ODS917529:ODS917552 ONO917529:ONO917552 OXK917529:OXK917552 PHG917529:PHG917552 PRC917529:PRC917552 QAY917529:QAY917552 QKU917529:QKU917552 QUQ917529:QUQ917552 REM917529:REM917552 ROI917529:ROI917552 RYE917529:RYE917552 SIA917529:SIA917552 SRW917529:SRW917552 TBS917529:TBS917552 TLO917529:TLO917552 TVK917529:TVK917552 UFG917529:UFG917552 UPC917529:UPC917552 UYY917529:UYY917552 VIU917529:VIU917552 VSQ917529:VSQ917552 WCM917529:WCM917552 WMI917529:WMI917552 WWE917529:WWE917552 W983065:W983088 JS983065:JS983088 TO983065:TO983088 ADK983065:ADK983088 ANG983065:ANG983088 AXC983065:AXC983088 BGY983065:BGY983088 BQU983065:BQU983088 CAQ983065:CAQ983088 CKM983065:CKM983088 CUI983065:CUI983088 DEE983065:DEE983088 DOA983065:DOA983088 DXW983065:DXW983088 EHS983065:EHS983088 ERO983065:ERO983088 FBK983065:FBK983088 FLG983065:FLG983088 FVC983065:FVC983088 GEY983065:GEY983088 GOU983065:GOU983088 GYQ983065:GYQ983088 HIM983065:HIM983088 HSI983065:HSI983088 ICE983065:ICE983088 IMA983065:IMA983088 IVW983065:IVW983088 JFS983065:JFS983088 JPO983065:JPO983088 JZK983065:JZK983088 KJG983065:KJG983088 KTC983065:KTC983088 LCY983065:LCY983088 LMU983065:LMU983088 LWQ983065:LWQ983088 MGM983065:MGM983088 MQI983065:MQI983088 NAE983065:NAE983088 NKA983065:NKA983088 NTW983065:NTW983088 ODS983065:ODS983088 ONO983065:ONO983088 OXK983065:OXK983088 PHG983065:PHG983088 PRC983065:PRC983088 QAY983065:QAY983088 QKU983065:QKU983088 QUQ983065:QUQ983088 REM983065:REM983088 ROI983065:ROI983088 RYE983065:RYE983088 SIA983065:SIA983088 SRW983065:SRW983088 TBS983065:TBS983088 TLO983065:TLO983088 TVK983065:TVK983088 UFG983065:UFG983088 UPC983065:UPC983088 UYY983065:UYY983088 VIU983065:VIU983088 VSQ983065:VSQ983088 WCM983065:WCM983088 WMI983065:WMI983088 Q5:V49 K5:M49 W16:W49">
      <formula1>0</formula1>
      <formula2>20</formula2>
    </dataValidation>
    <dataValidation type="decimal" allowBlank="1" showInputMessage="1" showErrorMessage="1" errorTitle="الرجاء التصحيح" error="العدد يجب أن يكون بين 0 و 20" sqref="IZ5:JC49 SV5:SY49 ACR5:ACU49 AMN5:AMQ49 AWJ5:AWM49 BGF5:BGI49 BQB5:BQE49 BZX5:CAA49 CJT5:CJW49 CTP5:CTS49 DDL5:DDO49 DNH5:DNK49 DXD5:DXG49 EGZ5:EHC49 EQV5:EQY49 FAR5:FAU49 FKN5:FKQ49 FUJ5:FUM49 GEF5:GEI49 GOB5:GOE49 GXX5:GYA49 HHT5:HHW49 HRP5:HRS49 IBL5:IBO49 ILH5:ILK49 IVD5:IVG49 JEZ5:JFC49 JOV5:JOY49 JYR5:JYU49 KIN5:KIQ49 KSJ5:KSM49 LCF5:LCI49 LMB5:LME49 LVX5:LWA49 MFT5:MFW49 MPP5:MPS49 MZL5:MZO49 NJH5:NJK49 NTD5:NTG49 OCZ5:ODC49 OMV5:OMY49 OWR5:OWU49 PGN5:PGQ49 PQJ5:PQM49 QAF5:QAI49 QKB5:QKE49 QTX5:QUA49 RDT5:RDW49 RNP5:RNS49 RXL5:RXO49 SHH5:SHK49 SRD5:SRG49 TAZ5:TBC49 TKV5:TKY49 TUR5:TUU49 UEN5:UEQ49 UOJ5:UOM49 UYF5:UYI49 VIB5:VIE49 VRX5:VSA49 WBT5:WBW49 WLP5:WLS49 WVL5:WVO49 D65550:G65584 IZ65550:JC65584 SV65550:SY65584 ACR65550:ACU65584 AMN65550:AMQ65584 AWJ65550:AWM65584 BGF65550:BGI65584 BQB65550:BQE65584 BZX65550:CAA65584 CJT65550:CJW65584 CTP65550:CTS65584 DDL65550:DDO65584 DNH65550:DNK65584 DXD65550:DXG65584 EGZ65550:EHC65584 EQV65550:EQY65584 FAR65550:FAU65584 FKN65550:FKQ65584 FUJ65550:FUM65584 GEF65550:GEI65584 GOB65550:GOE65584 GXX65550:GYA65584 HHT65550:HHW65584 HRP65550:HRS65584 IBL65550:IBO65584 ILH65550:ILK65584 IVD65550:IVG65584 JEZ65550:JFC65584 JOV65550:JOY65584 JYR65550:JYU65584 KIN65550:KIQ65584 KSJ65550:KSM65584 LCF65550:LCI65584 LMB65550:LME65584 LVX65550:LWA65584 MFT65550:MFW65584 MPP65550:MPS65584 MZL65550:MZO65584 NJH65550:NJK65584 NTD65550:NTG65584 OCZ65550:ODC65584 OMV65550:OMY65584 OWR65550:OWU65584 PGN65550:PGQ65584 PQJ65550:PQM65584 QAF65550:QAI65584 QKB65550:QKE65584 QTX65550:QUA65584 RDT65550:RDW65584 RNP65550:RNS65584 RXL65550:RXO65584 SHH65550:SHK65584 SRD65550:SRG65584 TAZ65550:TBC65584 TKV65550:TKY65584 TUR65550:TUU65584 UEN65550:UEQ65584 UOJ65550:UOM65584 UYF65550:UYI65584 VIB65550:VIE65584 VRX65550:VSA65584 WBT65550:WBW65584 WLP65550:WLS65584 WVL65550:WVO65584 D131086:G131120 IZ131086:JC131120 SV131086:SY131120 ACR131086:ACU131120 AMN131086:AMQ131120 AWJ131086:AWM131120 BGF131086:BGI131120 BQB131086:BQE131120 BZX131086:CAA131120 CJT131086:CJW131120 CTP131086:CTS131120 DDL131086:DDO131120 DNH131086:DNK131120 DXD131086:DXG131120 EGZ131086:EHC131120 EQV131086:EQY131120 FAR131086:FAU131120 FKN131086:FKQ131120 FUJ131086:FUM131120 GEF131086:GEI131120 GOB131086:GOE131120 GXX131086:GYA131120 HHT131086:HHW131120 HRP131086:HRS131120 IBL131086:IBO131120 ILH131086:ILK131120 IVD131086:IVG131120 JEZ131086:JFC131120 JOV131086:JOY131120 JYR131086:JYU131120 KIN131086:KIQ131120 KSJ131086:KSM131120 LCF131086:LCI131120 LMB131086:LME131120 LVX131086:LWA131120 MFT131086:MFW131120 MPP131086:MPS131120 MZL131086:MZO131120 NJH131086:NJK131120 NTD131086:NTG131120 OCZ131086:ODC131120 OMV131086:OMY131120 OWR131086:OWU131120 PGN131086:PGQ131120 PQJ131086:PQM131120 QAF131086:QAI131120 QKB131086:QKE131120 QTX131086:QUA131120 RDT131086:RDW131120 RNP131086:RNS131120 RXL131086:RXO131120 SHH131086:SHK131120 SRD131086:SRG131120 TAZ131086:TBC131120 TKV131086:TKY131120 TUR131086:TUU131120 UEN131086:UEQ131120 UOJ131086:UOM131120 UYF131086:UYI131120 VIB131086:VIE131120 VRX131086:VSA131120 WBT131086:WBW131120 WLP131086:WLS131120 WVL131086:WVO131120 D196622:G196656 IZ196622:JC196656 SV196622:SY196656 ACR196622:ACU196656 AMN196622:AMQ196656 AWJ196622:AWM196656 BGF196622:BGI196656 BQB196622:BQE196656 BZX196622:CAA196656 CJT196622:CJW196656 CTP196622:CTS196656 DDL196622:DDO196656 DNH196622:DNK196656 DXD196622:DXG196656 EGZ196622:EHC196656 EQV196622:EQY196656 FAR196622:FAU196656 FKN196622:FKQ196656 FUJ196622:FUM196656 GEF196622:GEI196656 GOB196622:GOE196656 GXX196622:GYA196656 HHT196622:HHW196656 HRP196622:HRS196656 IBL196622:IBO196656 ILH196622:ILK196656 IVD196622:IVG196656 JEZ196622:JFC196656 JOV196622:JOY196656 JYR196622:JYU196656 KIN196622:KIQ196656 KSJ196622:KSM196656 LCF196622:LCI196656 LMB196622:LME196656 LVX196622:LWA196656 MFT196622:MFW196656 MPP196622:MPS196656 MZL196622:MZO196656 NJH196622:NJK196656 NTD196622:NTG196656 OCZ196622:ODC196656 OMV196622:OMY196656 OWR196622:OWU196656 PGN196622:PGQ196656 PQJ196622:PQM196656 QAF196622:QAI196656 QKB196622:QKE196656 QTX196622:QUA196656 RDT196622:RDW196656 RNP196622:RNS196656 RXL196622:RXO196656 SHH196622:SHK196656 SRD196622:SRG196656 TAZ196622:TBC196656 TKV196622:TKY196656 TUR196622:TUU196656 UEN196622:UEQ196656 UOJ196622:UOM196656 UYF196622:UYI196656 VIB196622:VIE196656 VRX196622:VSA196656 WBT196622:WBW196656 WLP196622:WLS196656 WVL196622:WVO196656 D262158:G262192 IZ262158:JC262192 SV262158:SY262192 ACR262158:ACU262192 AMN262158:AMQ262192 AWJ262158:AWM262192 BGF262158:BGI262192 BQB262158:BQE262192 BZX262158:CAA262192 CJT262158:CJW262192 CTP262158:CTS262192 DDL262158:DDO262192 DNH262158:DNK262192 DXD262158:DXG262192 EGZ262158:EHC262192 EQV262158:EQY262192 FAR262158:FAU262192 FKN262158:FKQ262192 FUJ262158:FUM262192 GEF262158:GEI262192 GOB262158:GOE262192 GXX262158:GYA262192 HHT262158:HHW262192 HRP262158:HRS262192 IBL262158:IBO262192 ILH262158:ILK262192 IVD262158:IVG262192 JEZ262158:JFC262192 JOV262158:JOY262192 JYR262158:JYU262192 KIN262158:KIQ262192 KSJ262158:KSM262192 LCF262158:LCI262192 LMB262158:LME262192 LVX262158:LWA262192 MFT262158:MFW262192 MPP262158:MPS262192 MZL262158:MZO262192 NJH262158:NJK262192 NTD262158:NTG262192 OCZ262158:ODC262192 OMV262158:OMY262192 OWR262158:OWU262192 PGN262158:PGQ262192 PQJ262158:PQM262192 QAF262158:QAI262192 QKB262158:QKE262192 QTX262158:QUA262192 RDT262158:RDW262192 RNP262158:RNS262192 RXL262158:RXO262192 SHH262158:SHK262192 SRD262158:SRG262192 TAZ262158:TBC262192 TKV262158:TKY262192 TUR262158:TUU262192 UEN262158:UEQ262192 UOJ262158:UOM262192 UYF262158:UYI262192 VIB262158:VIE262192 VRX262158:VSA262192 WBT262158:WBW262192 WLP262158:WLS262192 WVL262158:WVO262192 D327694:G327728 IZ327694:JC327728 SV327694:SY327728 ACR327694:ACU327728 AMN327694:AMQ327728 AWJ327694:AWM327728 BGF327694:BGI327728 BQB327694:BQE327728 BZX327694:CAA327728 CJT327694:CJW327728 CTP327694:CTS327728 DDL327694:DDO327728 DNH327694:DNK327728 DXD327694:DXG327728 EGZ327694:EHC327728 EQV327694:EQY327728 FAR327694:FAU327728 FKN327694:FKQ327728 FUJ327694:FUM327728 GEF327694:GEI327728 GOB327694:GOE327728 GXX327694:GYA327728 HHT327694:HHW327728 HRP327694:HRS327728 IBL327694:IBO327728 ILH327694:ILK327728 IVD327694:IVG327728 JEZ327694:JFC327728 JOV327694:JOY327728 JYR327694:JYU327728 KIN327694:KIQ327728 KSJ327694:KSM327728 LCF327694:LCI327728 LMB327694:LME327728 LVX327694:LWA327728 MFT327694:MFW327728 MPP327694:MPS327728 MZL327694:MZO327728 NJH327694:NJK327728 NTD327694:NTG327728 OCZ327694:ODC327728 OMV327694:OMY327728 OWR327694:OWU327728 PGN327694:PGQ327728 PQJ327694:PQM327728 QAF327694:QAI327728 QKB327694:QKE327728 QTX327694:QUA327728 RDT327694:RDW327728 RNP327694:RNS327728 RXL327694:RXO327728 SHH327694:SHK327728 SRD327694:SRG327728 TAZ327694:TBC327728 TKV327694:TKY327728 TUR327694:TUU327728 UEN327694:UEQ327728 UOJ327694:UOM327728 UYF327694:UYI327728 VIB327694:VIE327728 VRX327694:VSA327728 WBT327694:WBW327728 WLP327694:WLS327728 WVL327694:WVO327728 D393230:G393264 IZ393230:JC393264 SV393230:SY393264 ACR393230:ACU393264 AMN393230:AMQ393264 AWJ393230:AWM393264 BGF393230:BGI393264 BQB393230:BQE393264 BZX393230:CAA393264 CJT393230:CJW393264 CTP393230:CTS393264 DDL393230:DDO393264 DNH393230:DNK393264 DXD393230:DXG393264 EGZ393230:EHC393264 EQV393230:EQY393264 FAR393230:FAU393264 FKN393230:FKQ393264 FUJ393230:FUM393264 GEF393230:GEI393264 GOB393230:GOE393264 GXX393230:GYA393264 HHT393230:HHW393264 HRP393230:HRS393264 IBL393230:IBO393264 ILH393230:ILK393264 IVD393230:IVG393264 JEZ393230:JFC393264 JOV393230:JOY393264 JYR393230:JYU393264 KIN393230:KIQ393264 KSJ393230:KSM393264 LCF393230:LCI393264 LMB393230:LME393264 LVX393230:LWA393264 MFT393230:MFW393264 MPP393230:MPS393264 MZL393230:MZO393264 NJH393230:NJK393264 NTD393230:NTG393264 OCZ393230:ODC393264 OMV393230:OMY393264 OWR393230:OWU393264 PGN393230:PGQ393264 PQJ393230:PQM393264 QAF393230:QAI393264 QKB393230:QKE393264 QTX393230:QUA393264 RDT393230:RDW393264 RNP393230:RNS393264 RXL393230:RXO393264 SHH393230:SHK393264 SRD393230:SRG393264 TAZ393230:TBC393264 TKV393230:TKY393264 TUR393230:TUU393264 UEN393230:UEQ393264 UOJ393230:UOM393264 UYF393230:UYI393264 VIB393230:VIE393264 VRX393230:VSA393264 WBT393230:WBW393264 WLP393230:WLS393264 WVL393230:WVO393264 D458766:G458800 IZ458766:JC458800 SV458766:SY458800 ACR458766:ACU458800 AMN458766:AMQ458800 AWJ458766:AWM458800 BGF458766:BGI458800 BQB458766:BQE458800 BZX458766:CAA458800 CJT458766:CJW458800 CTP458766:CTS458800 DDL458766:DDO458800 DNH458766:DNK458800 DXD458766:DXG458800 EGZ458766:EHC458800 EQV458766:EQY458800 FAR458766:FAU458800 FKN458766:FKQ458800 FUJ458766:FUM458800 GEF458766:GEI458800 GOB458766:GOE458800 GXX458766:GYA458800 HHT458766:HHW458800 HRP458766:HRS458800 IBL458766:IBO458800 ILH458766:ILK458800 IVD458766:IVG458800 JEZ458766:JFC458800 JOV458766:JOY458800 JYR458766:JYU458800 KIN458766:KIQ458800 KSJ458766:KSM458800 LCF458766:LCI458800 LMB458766:LME458800 LVX458766:LWA458800 MFT458766:MFW458800 MPP458766:MPS458800 MZL458766:MZO458800 NJH458766:NJK458800 NTD458766:NTG458800 OCZ458766:ODC458800 OMV458766:OMY458800 OWR458766:OWU458800 PGN458766:PGQ458800 PQJ458766:PQM458800 QAF458766:QAI458800 QKB458766:QKE458800 QTX458766:QUA458800 RDT458766:RDW458800 RNP458766:RNS458800 RXL458766:RXO458800 SHH458766:SHK458800 SRD458766:SRG458800 TAZ458766:TBC458800 TKV458766:TKY458800 TUR458766:TUU458800 UEN458766:UEQ458800 UOJ458766:UOM458800 UYF458766:UYI458800 VIB458766:VIE458800 VRX458766:VSA458800 WBT458766:WBW458800 WLP458766:WLS458800 WVL458766:WVO458800 D524302:G524336 IZ524302:JC524336 SV524302:SY524336 ACR524302:ACU524336 AMN524302:AMQ524336 AWJ524302:AWM524336 BGF524302:BGI524336 BQB524302:BQE524336 BZX524302:CAA524336 CJT524302:CJW524336 CTP524302:CTS524336 DDL524302:DDO524336 DNH524302:DNK524336 DXD524302:DXG524336 EGZ524302:EHC524336 EQV524302:EQY524336 FAR524302:FAU524336 FKN524302:FKQ524336 FUJ524302:FUM524336 GEF524302:GEI524336 GOB524302:GOE524336 GXX524302:GYA524336 HHT524302:HHW524336 HRP524302:HRS524336 IBL524302:IBO524336 ILH524302:ILK524336 IVD524302:IVG524336 JEZ524302:JFC524336 JOV524302:JOY524336 JYR524302:JYU524336 KIN524302:KIQ524336 KSJ524302:KSM524336 LCF524302:LCI524336 LMB524302:LME524336 LVX524302:LWA524336 MFT524302:MFW524336 MPP524302:MPS524336 MZL524302:MZO524336 NJH524302:NJK524336 NTD524302:NTG524336 OCZ524302:ODC524336 OMV524302:OMY524336 OWR524302:OWU524336 PGN524302:PGQ524336 PQJ524302:PQM524336 QAF524302:QAI524336 QKB524302:QKE524336 QTX524302:QUA524336 RDT524302:RDW524336 RNP524302:RNS524336 RXL524302:RXO524336 SHH524302:SHK524336 SRD524302:SRG524336 TAZ524302:TBC524336 TKV524302:TKY524336 TUR524302:TUU524336 UEN524302:UEQ524336 UOJ524302:UOM524336 UYF524302:UYI524336 VIB524302:VIE524336 VRX524302:VSA524336 WBT524302:WBW524336 WLP524302:WLS524336 WVL524302:WVO524336 D589838:G589872 IZ589838:JC589872 SV589838:SY589872 ACR589838:ACU589872 AMN589838:AMQ589872 AWJ589838:AWM589872 BGF589838:BGI589872 BQB589838:BQE589872 BZX589838:CAA589872 CJT589838:CJW589872 CTP589838:CTS589872 DDL589838:DDO589872 DNH589838:DNK589872 DXD589838:DXG589872 EGZ589838:EHC589872 EQV589838:EQY589872 FAR589838:FAU589872 FKN589838:FKQ589872 FUJ589838:FUM589872 GEF589838:GEI589872 GOB589838:GOE589872 GXX589838:GYA589872 HHT589838:HHW589872 HRP589838:HRS589872 IBL589838:IBO589872 ILH589838:ILK589872 IVD589838:IVG589872 JEZ589838:JFC589872 JOV589838:JOY589872 JYR589838:JYU589872 KIN589838:KIQ589872 KSJ589838:KSM589872 LCF589838:LCI589872 LMB589838:LME589872 LVX589838:LWA589872 MFT589838:MFW589872 MPP589838:MPS589872 MZL589838:MZO589872 NJH589838:NJK589872 NTD589838:NTG589872 OCZ589838:ODC589872 OMV589838:OMY589872 OWR589838:OWU589872 PGN589838:PGQ589872 PQJ589838:PQM589872 QAF589838:QAI589872 QKB589838:QKE589872 QTX589838:QUA589872 RDT589838:RDW589872 RNP589838:RNS589872 RXL589838:RXO589872 SHH589838:SHK589872 SRD589838:SRG589872 TAZ589838:TBC589872 TKV589838:TKY589872 TUR589838:TUU589872 UEN589838:UEQ589872 UOJ589838:UOM589872 UYF589838:UYI589872 VIB589838:VIE589872 VRX589838:VSA589872 WBT589838:WBW589872 WLP589838:WLS589872 WVL589838:WVO589872 D655374:G655408 IZ655374:JC655408 SV655374:SY655408 ACR655374:ACU655408 AMN655374:AMQ655408 AWJ655374:AWM655408 BGF655374:BGI655408 BQB655374:BQE655408 BZX655374:CAA655408 CJT655374:CJW655408 CTP655374:CTS655408 DDL655374:DDO655408 DNH655374:DNK655408 DXD655374:DXG655408 EGZ655374:EHC655408 EQV655374:EQY655408 FAR655374:FAU655408 FKN655374:FKQ655408 FUJ655374:FUM655408 GEF655374:GEI655408 GOB655374:GOE655408 GXX655374:GYA655408 HHT655374:HHW655408 HRP655374:HRS655408 IBL655374:IBO655408 ILH655374:ILK655408 IVD655374:IVG655408 JEZ655374:JFC655408 JOV655374:JOY655408 JYR655374:JYU655408 KIN655374:KIQ655408 KSJ655374:KSM655408 LCF655374:LCI655408 LMB655374:LME655408 LVX655374:LWA655408 MFT655374:MFW655408 MPP655374:MPS655408 MZL655374:MZO655408 NJH655374:NJK655408 NTD655374:NTG655408 OCZ655374:ODC655408 OMV655374:OMY655408 OWR655374:OWU655408 PGN655374:PGQ655408 PQJ655374:PQM655408 QAF655374:QAI655408 QKB655374:QKE655408 QTX655374:QUA655408 RDT655374:RDW655408 RNP655374:RNS655408 RXL655374:RXO655408 SHH655374:SHK655408 SRD655374:SRG655408 TAZ655374:TBC655408 TKV655374:TKY655408 TUR655374:TUU655408 UEN655374:UEQ655408 UOJ655374:UOM655408 UYF655374:UYI655408 VIB655374:VIE655408 VRX655374:VSA655408 WBT655374:WBW655408 WLP655374:WLS655408 WVL655374:WVO655408 D720910:G720944 IZ720910:JC720944 SV720910:SY720944 ACR720910:ACU720944 AMN720910:AMQ720944 AWJ720910:AWM720944 BGF720910:BGI720944 BQB720910:BQE720944 BZX720910:CAA720944 CJT720910:CJW720944 CTP720910:CTS720944 DDL720910:DDO720944 DNH720910:DNK720944 DXD720910:DXG720944 EGZ720910:EHC720944 EQV720910:EQY720944 FAR720910:FAU720944 FKN720910:FKQ720944 FUJ720910:FUM720944 GEF720910:GEI720944 GOB720910:GOE720944 GXX720910:GYA720944 HHT720910:HHW720944 HRP720910:HRS720944 IBL720910:IBO720944 ILH720910:ILK720944 IVD720910:IVG720944 JEZ720910:JFC720944 JOV720910:JOY720944 JYR720910:JYU720944 KIN720910:KIQ720944 KSJ720910:KSM720944 LCF720910:LCI720944 LMB720910:LME720944 LVX720910:LWA720944 MFT720910:MFW720944 MPP720910:MPS720944 MZL720910:MZO720944 NJH720910:NJK720944 NTD720910:NTG720944 OCZ720910:ODC720944 OMV720910:OMY720944 OWR720910:OWU720944 PGN720910:PGQ720944 PQJ720910:PQM720944 QAF720910:QAI720944 QKB720910:QKE720944 QTX720910:QUA720944 RDT720910:RDW720944 RNP720910:RNS720944 RXL720910:RXO720944 SHH720910:SHK720944 SRD720910:SRG720944 TAZ720910:TBC720944 TKV720910:TKY720944 TUR720910:TUU720944 UEN720910:UEQ720944 UOJ720910:UOM720944 UYF720910:UYI720944 VIB720910:VIE720944 VRX720910:VSA720944 WBT720910:WBW720944 WLP720910:WLS720944 WVL720910:WVO720944 D786446:G786480 IZ786446:JC786480 SV786446:SY786480 ACR786446:ACU786480 AMN786446:AMQ786480 AWJ786446:AWM786480 BGF786446:BGI786480 BQB786446:BQE786480 BZX786446:CAA786480 CJT786446:CJW786480 CTP786446:CTS786480 DDL786446:DDO786480 DNH786446:DNK786480 DXD786446:DXG786480 EGZ786446:EHC786480 EQV786446:EQY786480 FAR786446:FAU786480 FKN786446:FKQ786480 FUJ786446:FUM786480 GEF786446:GEI786480 GOB786446:GOE786480 GXX786446:GYA786480 HHT786446:HHW786480 HRP786446:HRS786480 IBL786446:IBO786480 ILH786446:ILK786480 IVD786446:IVG786480 JEZ786446:JFC786480 JOV786446:JOY786480 JYR786446:JYU786480 KIN786446:KIQ786480 KSJ786446:KSM786480 LCF786446:LCI786480 LMB786446:LME786480 LVX786446:LWA786480 MFT786446:MFW786480 MPP786446:MPS786480 MZL786446:MZO786480 NJH786446:NJK786480 NTD786446:NTG786480 OCZ786446:ODC786480 OMV786446:OMY786480 OWR786446:OWU786480 PGN786446:PGQ786480 PQJ786446:PQM786480 QAF786446:QAI786480 QKB786446:QKE786480 QTX786446:QUA786480 RDT786446:RDW786480 RNP786446:RNS786480 RXL786446:RXO786480 SHH786446:SHK786480 SRD786446:SRG786480 TAZ786446:TBC786480 TKV786446:TKY786480 TUR786446:TUU786480 UEN786446:UEQ786480 UOJ786446:UOM786480 UYF786446:UYI786480 VIB786446:VIE786480 VRX786446:VSA786480 WBT786446:WBW786480 WLP786446:WLS786480 WVL786446:WVO786480 D851982:G852016 IZ851982:JC852016 SV851982:SY852016 ACR851982:ACU852016 AMN851982:AMQ852016 AWJ851982:AWM852016 BGF851982:BGI852016 BQB851982:BQE852016 BZX851982:CAA852016 CJT851982:CJW852016 CTP851982:CTS852016 DDL851982:DDO852016 DNH851982:DNK852016 DXD851982:DXG852016 EGZ851982:EHC852016 EQV851982:EQY852016 FAR851982:FAU852016 FKN851982:FKQ852016 FUJ851982:FUM852016 GEF851982:GEI852016 GOB851982:GOE852016 GXX851982:GYA852016 HHT851982:HHW852016 HRP851982:HRS852016 IBL851982:IBO852016 ILH851982:ILK852016 IVD851982:IVG852016 JEZ851982:JFC852016 JOV851982:JOY852016 JYR851982:JYU852016 KIN851982:KIQ852016 KSJ851982:KSM852016 LCF851982:LCI852016 LMB851982:LME852016 LVX851982:LWA852016 MFT851982:MFW852016 MPP851982:MPS852016 MZL851982:MZO852016 NJH851982:NJK852016 NTD851982:NTG852016 OCZ851982:ODC852016 OMV851982:OMY852016 OWR851982:OWU852016 PGN851982:PGQ852016 PQJ851982:PQM852016 QAF851982:QAI852016 QKB851982:QKE852016 QTX851982:QUA852016 RDT851982:RDW852016 RNP851982:RNS852016 RXL851982:RXO852016 SHH851982:SHK852016 SRD851982:SRG852016 TAZ851982:TBC852016 TKV851982:TKY852016 TUR851982:TUU852016 UEN851982:UEQ852016 UOJ851982:UOM852016 UYF851982:UYI852016 VIB851982:VIE852016 VRX851982:VSA852016 WBT851982:WBW852016 WLP851982:WLS852016 WVL851982:WVO852016 D917518:G917552 IZ917518:JC917552 SV917518:SY917552 ACR917518:ACU917552 AMN917518:AMQ917552 AWJ917518:AWM917552 BGF917518:BGI917552 BQB917518:BQE917552 BZX917518:CAA917552 CJT917518:CJW917552 CTP917518:CTS917552 DDL917518:DDO917552 DNH917518:DNK917552 DXD917518:DXG917552 EGZ917518:EHC917552 EQV917518:EQY917552 FAR917518:FAU917552 FKN917518:FKQ917552 FUJ917518:FUM917552 GEF917518:GEI917552 GOB917518:GOE917552 GXX917518:GYA917552 HHT917518:HHW917552 HRP917518:HRS917552 IBL917518:IBO917552 ILH917518:ILK917552 IVD917518:IVG917552 JEZ917518:JFC917552 JOV917518:JOY917552 JYR917518:JYU917552 KIN917518:KIQ917552 KSJ917518:KSM917552 LCF917518:LCI917552 LMB917518:LME917552 LVX917518:LWA917552 MFT917518:MFW917552 MPP917518:MPS917552 MZL917518:MZO917552 NJH917518:NJK917552 NTD917518:NTG917552 OCZ917518:ODC917552 OMV917518:OMY917552 OWR917518:OWU917552 PGN917518:PGQ917552 PQJ917518:PQM917552 QAF917518:QAI917552 QKB917518:QKE917552 QTX917518:QUA917552 RDT917518:RDW917552 RNP917518:RNS917552 RXL917518:RXO917552 SHH917518:SHK917552 SRD917518:SRG917552 TAZ917518:TBC917552 TKV917518:TKY917552 TUR917518:TUU917552 UEN917518:UEQ917552 UOJ917518:UOM917552 UYF917518:UYI917552 VIB917518:VIE917552 VRX917518:VSA917552 WBT917518:WBW917552 WLP917518:WLS917552 WVL917518:WVO917552 D983054:G983088 IZ983054:JC983088 SV983054:SY983088 ACR983054:ACU983088 AMN983054:AMQ983088 AWJ983054:AWM983088 BGF983054:BGI983088 BQB983054:BQE983088 BZX983054:CAA983088 CJT983054:CJW983088 CTP983054:CTS983088 DDL983054:DDO983088 DNH983054:DNK983088 DXD983054:DXG983088 EGZ983054:EHC983088 EQV983054:EQY983088 FAR983054:FAU983088 FKN983054:FKQ983088 FUJ983054:FUM983088 GEF983054:GEI983088 GOB983054:GOE983088 GXX983054:GYA983088 HHT983054:HHW983088 HRP983054:HRS983088 IBL983054:IBO983088 ILH983054:ILK983088 IVD983054:IVG983088 JEZ983054:JFC983088 JOV983054:JOY983088 JYR983054:JYU983088 KIN983054:KIQ983088 KSJ983054:KSM983088 LCF983054:LCI983088 LMB983054:LME983088 LVX983054:LWA983088 MFT983054:MFW983088 MPP983054:MPS983088 MZL983054:MZO983088 NJH983054:NJK983088 NTD983054:NTG983088 OCZ983054:ODC983088 OMV983054:OMY983088 OWR983054:OWU983088 PGN983054:PGQ983088 PQJ983054:PQM983088 QAF983054:QAI983088 QKB983054:QKE983088 QTX983054:QUA983088 RDT983054:RDW983088 RNP983054:RNS983088 RXL983054:RXO983088 SHH983054:SHK983088 SRD983054:SRG983088 TAZ983054:TBC983088 TKV983054:TKY983088 TUR983054:TUU983088 UEN983054:UEQ983088 UOJ983054:UOM983088 UYF983054:UYI983088 VIB983054:VIE983088 VRX983054:VSA983088 WBT983054:WBW983088 WLP983054:WLS983088 WVL983054:WVO983088 W9:W15 JS9:JS15 TO9:TO15 ADK9:ADK15 ANG9:ANG15 AXC9:AXC15 BGY9:BGY15 BQU9:BQU15 CAQ9:CAQ15 CKM9:CKM15 CUI9:CUI15 DEE9:DEE15 DOA9:DOA15 DXW9:DXW15 EHS9:EHS15 ERO9:ERO15 FBK9:FBK15 FLG9:FLG15 FVC9:FVC15 GEY9:GEY15 GOU9:GOU15 GYQ9:GYQ15 HIM9:HIM15 HSI9:HSI15 ICE9:ICE15 IMA9:IMA15 IVW9:IVW15 JFS9:JFS15 JPO9:JPO15 JZK9:JZK15 KJG9:KJG15 KTC9:KTC15 LCY9:LCY15 LMU9:LMU15 LWQ9:LWQ15 MGM9:MGM15 MQI9:MQI15 NAE9:NAE15 NKA9:NKA15 NTW9:NTW15 ODS9:ODS15 ONO9:ONO15 OXK9:OXK15 PHG9:PHG15 PRC9:PRC15 QAY9:QAY15 QKU9:QKU15 QUQ9:QUQ15 REM9:REM15 ROI9:ROI15 RYE9:RYE15 SIA9:SIA15 SRW9:SRW15 TBS9:TBS15 TLO9:TLO15 TVK9:TVK15 UFG9:UFG15 UPC9:UPC15 UYY9:UYY15 VIU9:VIU15 VSQ9:VSQ15 WCM9:WCM15 WMI9:WMI15 WWE9:WWE15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WWI983054:WWL983088 JW5:JZ49 TS5:TV49 ADO5:ADR49 ANK5:ANN49 AXG5:AXJ49 BHC5:BHF49 BQY5:BRB49 CAU5:CAX49 CKQ5:CKT49 CUM5:CUP49 DEI5:DEL49 DOE5:DOH49 DYA5:DYD49 EHW5:EHZ49 ERS5:ERV49 FBO5:FBR49 FLK5:FLN49 FVG5:FVJ49 GFC5:GFF49 GOY5:GPB49 GYU5:GYX49 HIQ5:HIT49 HSM5:HSP49 ICI5:ICL49 IME5:IMH49 IWA5:IWD49 JFW5:JFZ49 JPS5:JPV49 JZO5:JZR49 KJK5:KJN49 KTG5:KTJ49 LDC5:LDF49 LMY5:LNB49 LWU5:LWX49 MGQ5:MGT49 MQM5:MQP49 NAI5:NAL49 NKE5:NKH49 NUA5:NUD49 ODW5:ODZ49 ONS5:ONV49 OXO5:OXR49 PHK5:PHN49 PRG5:PRJ49 QBC5:QBF49 QKY5:QLB49 QUU5:QUX49 REQ5:RET49 ROM5:ROP49 RYI5:RYL49 SIE5:SIH49 SSA5:SSD49 TBW5:TBZ49 TLS5:TLV49 TVO5:TVR49 UFK5:UFN49 UPG5:UPJ49 UZC5:UZF49 VIY5:VJB49 VSU5:VSX49 WCQ5:WCT49 WMM5:WMP49 WWI5:WWL49 AA65550:AD65584 JW65550:JZ65584 TS65550:TV65584 ADO65550:ADR65584 ANK65550:ANN65584 AXG65550:AXJ65584 BHC65550:BHF65584 BQY65550:BRB65584 CAU65550:CAX65584 CKQ65550:CKT65584 CUM65550:CUP65584 DEI65550:DEL65584 DOE65550:DOH65584 DYA65550:DYD65584 EHW65550:EHZ65584 ERS65550:ERV65584 FBO65550:FBR65584 FLK65550:FLN65584 FVG65550:FVJ65584 GFC65550:GFF65584 GOY65550:GPB65584 GYU65550:GYX65584 HIQ65550:HIT65584 HSM65550:HSP65584 ICI65550:ICL65584 IME65550:IMH65584 IWA65550:IWD65584 JFW65550:JFZ65584 JPS65550:JPV65584 JZO65550:JZR65584 KJK65550:KJN65584 KTG65550:KTJ65584 LDC65550:LDF65584 LMY65550:LNB65584 LWU65550:LWX65584 MGQ65550:MGT65584 MQM65550:MQP65584 NAI65550:NAL65584 NKE65550:NKH65584 NUA65550:NUD65584 ODW65550:ODZ65584 ONS65550:ONV65584 OXO65550:OXR65584 PHK65550:PHN65584 PRG65550:PRJ65584 QBC65550:QBF65584 QKY65550:QLB65584 QUU65550:QUX65584 REQ65550:RET65584 ROM65550:ROP65584 RYI65550:RYL65584 SIE65550:SIH65584 SSA65550:SSD65584 TBW65550:TBZ65584 TLS65550:TLV65584 TVO65550:TVR65584 UFK65550:UFN65584 UPG65550:UPJ65584 UZC65550:UZF65584 VIY65550:VJB65584 VSU65550:VSX65584 WCQ65550:WCT65584 WMM65550:WMP65584 WWI65550:WWL65584 AA131086:AD131120 JW131086:JZ131120 TS131086:TV131120 ADO131086:ADR131120 ANK131086:ANN131120 AXG131086:AXJ131120 BHC131086:BHF131120 BQY131086:BRB131120 CAU131086:CAX131120 CKQ131086:CKT131120 CUM131086:CUP131120 DEI131086:DEL131120 DOE131086:DOH131120 DYA131086:DYD131120 EHW131086:EHZ131120 ERS131086:ERV131120 FBO131086:FBR131120 FLK131086:FLN131120 FVG131086:FVJ131120 GFC131086:GFF131120 GOY131086:GPB131120 GYU131086:GYX131120 HIQ131086:HIT131120 HSM131086:HSP131120 ICI131086:ICL131120 IME131086:IMH131120 IWA131086:IWD131120 JFW131086:JFZ131120 JPS131086:JPV131120 JZO131086:JZR131120 KJK131086:KJN131120 KTG131086:KTJ131120 LDC131086:LDF131120 LMY131086:LNB131120 LWU131086:LWX131120 MGQ131086:MGT131120 MQM131086:MQP131120 NAI131086:NAL131120 NKE131086:NKH131120 NUA131086:NUD131120 ODW131086:ODZ131120 ONS131086:ONV131120 OXO131086:OXR131120 PHK131086:PHN131120 PRG131086:PRJ131120 QBC131086:QBF131120 QKY131086:QLB131120 QUU131086:QUX131120 REQ131086:RET131120 ROM131086:ROP131120 RYI131086:RYL131120 SIE131086:SIH131120 SSA131086:SSD131120 TBW131086:TBZ131120 TLS131086:TLV131120 TVO131086:TVR131120 UFK131086:UFN131120 UPG131086:UPJ131120 UZC131086:UZF131120 VIY131086:VJB131120 VSU131086:VSX131120 WCQ131086:WCT131120 WMM131086:WMP131120 WWI131086:WWL131120 AA196622:AD196656 JW196622:JZ196656 TS196622:TV196656 ADO196622:ADR196656 ANK196622:ANN196656 AXG196622:AXJ196656 BHC196622:BHF196656 BQY196622:BRB196656 CAU196622:CAX196656 CKQ196622:CKT196656 CUM196622:CUP196656 DEI196622:DEL196656 DOE196622:DOH196656 DYA196622:DYD196656 EHW196622:EHZ196656 ERS196622:ERV196656 FBO196622:FBR196656 FLK196622:FLN196656 FVG196622:FVJ196656 GFC196622:GFF196656 GOY196622:GPB196656 GYU196622:GYX196656 HIQ196622:HIT196656 HSM196622:HSP196656 ICI196622:ICL196656 IME196622:IMH196656 IWA196622:IWD196656 JFW196622:JFZ196656 JPS196622:JPV196656 JZO196622:JZR196656 KJK196622:KJN196656 KTG196622:KTJ196656 LDC196622:LDF196656 LMY196622:LNB196656 LWU196622:LWX196656 MGQ196622:MGT196656 MQM196622:MQP196656 NAI196622:NAL196656 NKE196622:NKH196656 NUA196622:NUD196656 ODW196622:ODZ196656 ONS196622:ONV196656 OXO196622:OXR196656 PHK196622:PHN196656 PRG196622:PRJ196656 QBC196622:QBF196656 QKY196622:QLB196656 QUU196622:QUX196656 REQ196622:RET196656 ROM196622:ROP196656 RYI196622:RYL196656 SIE196622:SIH196656 SSA196622:SSD196656 TBW196622:TBZ196656 TLS196622:TLV196656 TVO196622:TVR196656 UFK196622:UFN196656 UPG196622:UPJ196656 UZC196622:UZF196656 VIY196622:VJB196656 VSU196622:VSX196656 WCQ196622:WCT196656 WMM196622:WMP196656 WWI196622:WWL196656 AA262158:AD262192 JW262158:JZ262192 TS262158:TV262192 ADO262158:ADR262192 ANK262158:ANN262192 AXG262158:AXJ262192 BHC262158:BHF262192 BQY262158:BRB262192 CAU262158:CAX262192 CKQ262158:CKT262192 CUM262158:CUP262192 DEI262158:DEL262192 DOE262158:DOH262192 DYA262158:DYD262192 EHW262158:EHZ262192 ERS262158:ERV262192 FBO262158:FBR262192 FLK262158:FLN262192 FVG262158:FVJ262192 GFC262158:GFF262192 GOY262158:GPB262192 GYU262158:GYX262192 HIQ262158:HIT262192 HSM262158:HSP262192 ICI262158:ICL262192 IME262158:IMH262192 IWA262158:IWD262192 JFW262158:JFZ262192 JPS262158:JPV262192 JZO262158:JZR262192 KJK262158:KJN262192 KTG262158:KTJ262192 LDC262158:LDF262192 LMY262158:LNB262192 LWU262158:LWX262192 MGQ262158:MGT262192 MQM262158:MQP262192 NAI262158:NAL262192 NKE262158:NKH262192 NUA262158:NUD262192 ODW262158:ODZ262192 ONS262158:ONV262192 OXO262158:OXR262192 PHK262158:PHN262192 PRG262158:PRJ262192 QBC262158:QBF262192 QKY262158:QLB262192 QUU262158:QUX262192 REQ262158:RET262192 ROM262158:ROP262192 RYI262158:RYL262192 SIE262158:SIH262192 SSA262158:SSD262192 TBW262158:TBZ262192 TLS262158:TLV262192 TVO262158:TVR262192 UFK262158:UFN262192 UPG262158:UPJ262192 UZC262158:UZF262192 VIY262158:VJB262192 VSU262158:VSX262192 WCQ262158:WCT262192 WMM262158:WMP262192 WWI262158:WWL262192 AA327694:AD327728 JW327694:JZ327728 TS327694:TV327728 ADO327694:ADR327728 ANK327694:ANN327728 AXG327694:AXJ327728 BHC327694:BHF327728 BQY327694:BRB327728 CAU327694:CAX327728 CKQ327694:CKT327728 CUM327694:CUP327728 DEI327694:DEL327728 DOE327694:DOH327728 DYA327694:DYD327728 EHW327694:EHZ327728 ERS327694:ERV327728 FBO327694:FBR327728 FLK327694:FLN327728 FVG327694:FVJ327728 GFC327694:GFF327728 GOY327694:GPB327728 GYU327694:GYX327728 HIQ327694:HIT327728 HSM327694:HSP327728 ICI327694:ICL327728 IME327694:IMH327728 IWA327694:IWD327728 JFW327694:JFZ327728 JPS327694:JPV327728 JZO327694:JZR327728 KJK327694:KJN327728 KTG327694:KTJ327728 LDC327694:LDF327728 LMY327694:LNB327728 LWU327694:LWX327728 MGQ327694:MGT327728 MQM327694:MQP327728 NAI327694:NAL327728 NKE327694:NKH327728 NUA327694:NUD327728 ODW327694:ODZ327728 ONS327694:ONV327728 OXO327694:OXR327728 PHK327694:PHN327728 PRG327694:PRJ327728 QBC327694:QBF327728 QKY327694:QLB327728 QUU327694:QUX327728 REQ327694:RET327728 ROM327694:ROP327728 RYI327694:RYL327728 SIE327694:SIH327728 SSA327694:SSD327728 TBW327694:TBZ327728 TLS327694:TLV327728 TVO327694:TVR327728 UFK327694:UFN327728 UPG327694:UPJ327728 UZC327694:UZF327728 VIY327694:VJB327728 VSU327694:VSX327728 WCQ327694:WCT327728 WMM327694:WMP327728 WWI327694:WWL327728 AA393230:AD393264 JW393230:JZ393264 TS393230:TV393264 ADO393230:ADR393264 ANK393230:ANN393264 AXG393230:AXJ393264 BHC393230:BHF393264 BQY393230:BRB393264 CAU393230:CAX393264 CKQ393230:CKT393264 CUM393230:CUP393264 DEI393230:DEL393264 DOE393230:DOH393264 DYA393230:DYD393264 EHW393230:EHZ393264 ERS393230:ERV393264 FBO393230:FBR393264 FLK393230:FLN393264 FVG393230:FVJ393264 GFC393230:GFF393264 GOY393230:GPB393264 GYU393230:GYX393264 HIQ393230:HIT393264 HSM393230:HSP393264 ICI393230:ICL393264 IME393230:IMH393264 IWA393230:IWD393264 JFW393230:JFZ393264 JPS393230:JPV393264 JZO393230:JZR393264 KJK393230:KJN393264 KTG393230:KTJ393264 LDC393230:LDF393264 LMY393230:LNB393264 LWU393230:LWX393264 MGQ393230:MGT393264 MQM393230:MQP393264 NAI393230:NAL393264 NKE393230:NKH393264 NUA393230:NUD393264 ODW393230:ODZ393264 ONS393230:ONV393264 OXO393230:OXR393264 PHK393230:PHN393264 PRG393230:PRJ393264 QBC393230:QBF393264 QKY393230:QLB393264 QUU393230:QUX393264 REQ393230:RET393264 ROM393230:ROP393264 RYI393230:RYL393264 SIE393230:SIH393264 SSA393230:SSD393264 TBW393230:TBZ393264 TLS393230:TLV393264 TVO393230:TVR393264 UFK393230:UFN393264 UPG393230:UPJ393264 UZC393230:UZF393264 VIY393230:VJB393264 VSU393230:VSX393264 WCQ393230:WCT393264 WMM393230:WMP393264 WWI393230:WWL393264 AA458766:AD458800 JW458766:JZ458800 TS458766:TV458800 ADO458766:ADR458800 ANK458766:ANN458800 AXG458766:AXJ458800 BHC458766:BHF458800 BQY458766:BRB458800 CAU458766:CAX458800 CKQ458766:CKT458800 CUM458766:CUP458800 DEI458766:DEL458800 DOE458766:DOH458800 DYA458766:DYD458800 EHW458766:EHZ458800 ERS458766:ERV458800 FBO458766:FBR458800 FLK458766:FLN458800 FVG458766:FVJ458800 GFC458766:GFF458800 GOY458766:GPB458800 GYU458766:GYX458800 HIQ458766:HIT458800 HSM458766:HSP458800 ICI458766:ICL458800 IME458766:IMH458800 IWA458766:IWD458800 JFW458766:JFZ458800 JPS458766:JPV458800 JZO458766:JZR458800 KJK458766:KJN458800 KTG458766:KTJ458800 LDC458766:LDF458800 LMY458766:LNB458800 LWU458766:LWX458800 MGQ458766:MGT458800 MQM458766:MQP458800 NAI458766:NAL458800 NKE458766:NKH458800 NUA458766:NUD458800 ODW458766:ODZ458800 ONS458766:ONV458800 OXO458766:OXR458800 PHK458766:PHN458800 PRG458766:PRJ458800 QBC458766:QBF458800 QKY458766:QLB458800 QUU458766:QUX458800 REQ458766:RET458800 ROM458766:ROP458800 RYI458766:RYL458800 SIE458766:SIH458800 SSA458766:SSD458800 TBW458766:TBZ458800 TLS458766:TLV458800 TVO458766:TVR458800 UFK458766:UFN458800 UPG458766:UPJ458800 UZC458766:UZF458800 VIY458766:VJB458800 VSU458766:VSX458800 WCQ458766:WCT458800 WMM458766:WMP458800 WWI458766:WWL458800 AA524302:AD524336 JW524302:JZ524336 TS524302:TV524336 ADO524302:ADR524336 ANK524302:ANN524336 AXG524302:AXJ524336 BHC524302:BHF524336 BQY524302:BRB524336 CAU524302:CAX524336 CKQ524302:CKT524336 CUM524302:CUP524336 DEI524302:DEL524336 DOE524302:DOH524336 DYA524302:DYD524336 EHW524302:EHZ524336 ERS524302:ERV524336 FBO524302:FBR524336 FLK524302:FLN524336 FVG524302:FVJ524336 GFC524302:GFF524336 GOY524302:GPB524336 GYU524302:GYX524336 HIQ524302:HIT524336 HSM524302:HSP524336 ICI524302:ICL524336 IME524302:IMH524336 IWA524302:IWD524336 JFW524302:JFZ524336 JPS524302:JPV524336 JZO524302:JZR524336 KJK524302:KJN524336 KTG524302:KTJ524336 LDC524302:LDF524336 LMY524302:LNB524336 LWU524302:LWX524336 MGQ524302:MGT524336 MQM524302:MQP524336 NAI524302:NAL524336 NKE524302:NKH524336 NUA524302:NUD524336 ODW524302:ODZ524336 ONS524302:ONV524336 OXO524302:OXR524336 PHK524302:PHN524336 PRG524302:PRJ524336 QBC524302:QBF524336 QKY524302:QLB524336 QUU524302:QUX524336 REQ524302:RET524336 ROM524302:ROP524336 RYI524302:RYL524336 SIE524302:SIH524336 SSA524302:SSD524336 TBW524302:TBZ524336 TLS524302:TLV524336 TVO524302:TVR524336 UFK524302:UFN524336 UPG524302:UPJ524336 UZC524302:UZF524336 VIY524302:VJB524336 VSU524302:VSX524336 WCQ524302:WCT524336 WMM524302:WMP524336 WWI524302:WWL524336 AA589838:AD589872 JW589838:JZ589872 TS589838:TV589872 ADO589838:ADR589872 ANK589838:ANN589872 AXG589838:AXJ589872 BHC589838:BHF589872 BQY589838:BRB589872 CAU589838:CAX589872 CKQ589838:CKT589872 CUM589838:CUP589872 DEI589838:DEL589872 DOE589838:DOH589872 DYA589838:DYD589872 EHW589838:EHZ589872 ERS589838:ERV589872 FBO589838:FBR589872 FLK589838:FLN589872 FVG589838:FVJ589872 GFC589838:GFF589872 GOY589838:GPB589872 GYU589838:GYX589872 HIQ589838:HIT589872 HSM589838:HSP589872 ICI589838:ICL589872 IME589838:IMH589872 IWA589838:IWD589872 JFW589838:JFZ589872 JPS589838:JPV589872 JZO589838:JZR589872 KJK589838:KJN589872 KTG589838:KTJ589872 LDC589838:LDF589872 LMY589838:LNB589872 LWU589838:LWX589872 MGQ589838:MGT589872 MQM589838:MQP589872 NAI589838:NAL589872 NKE589838:NKH589872 NUA589838:NUD589872 ODW589838:ODZ589872 ONS589838:ONV589872 OXO589838:OXR589872 PHK589838:PHN589872 PRG589838:PRJ589872 QBC589838:QBF589872 QKY589838:QLB589872 QUU589838:QUX589872 REQ589838:RET589872 ROM589838:ROP589872 RYI589838:RYL589872 SIE589838:SIH589872 SSA589838:SSD589872 TBW589838:TBZ589872 TLS589838:TLV589872 TVO589838:TVR589872 UFK589838:UFN589872 UPG589838:UPJ589872 UZC589838:UZF589872 VIY589838:VJB589872 VSU589838:VSX589872 WCQ589838:WCT589872 WMM589838:WMP589872 WWI589838:WWL589872 AA655374:AD655408 JW655374:JZ655408 TS655374:TV655408 ADO655374:ADR655408 ANK655374:ANN655408 AXG655374:AXJ655408 BHC655374:BHF655408 BQY655374:BRB655408 CAU655374:CAX655408 CKQ655374:CKT655408 CUM655374:CUP655408 DEI655374:DEL655408 DOE655374:DOH655408 DYA655374:DYD655408 EHW655374:EHZ655408 ERS655374:ERV655408 FBO655374:FBR655408 FLK655374:FLN655408 FVG655374:FVJ655408 GFC655374:GFF655408 GOY655374:GPB655408 GYU655374:GYX655408 HIQ655374:HIT655408 HSM655374:HSP655408 ICI655374:ICL655408 IME655374:IMH655408 IWA655374:IWD655408 JFW655374:JFZ655408 JPS655374:JPV655408 JZO655374:JZR655408 KJK655374:KJN655408 KTG655374:KTJ655408 LDC655374:LDF655408 LMY655374:LNB655408 LWU655374:LWX655408 MGQ655374:MGT655408 MQM655374:MQP655408 NAI655374:NAL655408 NKE655374:NKH655408 NUA655374:NUD655408 ODW655374:ODZ655408 ONS655374:ONV655408 OXO655374:OXR655408 PHK655374:PHN655408 PRG655374:PRJ655408 QBC655374:QBF655408 QKY655374:QLB655408 QUU655374:QUX655408 REQ655374:RET655408 ROM655374:ROP655408 RYI655374:RYL655408 SIE655374:SIH655408 SSA655374:SSD655408 TBW655374:TBZ655408 TLS655374:TLV655408 TVO655374:TVR655408 UFK655374:UFN655408 UPG655374:UPJ655408 UZC655374:UZF655408 VIY655374:VJB655408 VSU655374:VSX655408 WCQ655374:WCT655408 WMM655374:WMP655408 WWI655374:WWL655408 AA720910:AD720944 JW720910:JZ720944 TS720910:TV720944 ADO720910:ADR720944 ANK720910:ANN720944 AXG720910:AXJ720944 BHC720910:BHF720944 BQY720910:BRB720944 CAU720910:CAX720944 CKQ720910:CKT720944 CUM720910:CUP720944 DEI720910:DEL720944 DOE720910:DOH720944 DYA720910:DYD720944 EHW720910:EHZ720944 ERS720910:ERV720944 FBO720910:FBR720944 FLK720910:FLN720944 FVG720910:FVJ720944 GFC720910:GFF720944 GOY720910:GPB720944 GYU720910:GYX720944 HIQ720910:HIT720944 HSM720910:HSP720944 ICI720910:ICL720944 IME720910:IMH720944 IWA720910:IWD720944 JFW720910:JFZ720944 JPS720910:JPV720944 JZO720910:JZR720944 KJK720910:KJN720944 KTG720910:KTJ720944 LDC720910:LDF720944 LMY720910:LNB720944 LWU720910:LWX720944 MGQ720910:MGT720944 MQM720910:MQP720944 NAI720910:NAL720944 NKE720910:NKH720944 NUA720910:NUD720944 ODW720910:ODZ720944 ONS720910:ONV720944 OXO720910:OXR720944 PHK720910:PHN720944 PRG720910:PRJ720944 QBC720910:QBF720944 QKY720910:QLB720944 QUU720910:QUX720944 REQ720910:RET720944 ROM720910:ROP720944 RYI720910:RYL720944 SIE720910:SIH720944 SSA720910:SSD720944 TBW720910:TBZ720944 TLS720910:TLV720944 TVO720910:TVR720944 UFK720910:UFN720944 UPG720910:UPJ720944 UZC720910:UZF720944 VIY720910:VJB720944 VSU720910:VSX720944 WCQ720910:WCT720944 WMM720910:WMP720944 WWI720910:WWL720944 AA786446:AD786480 JW786446:JZ786480 TS786446:TV786480 ADO786446:ADR786480 ANK786446:ANN786480 AXG786446:AXJ786480 BHC786446:BHF786480 BQY786446:BRB786480 CAU786446:CAX786480 CKQ786446:CKT786480 CUM786446:CUP786480 DEI786446:DEL786480 DOE786446:DOH786480 DYA786446:DYD786480 EHW786446:EHZ786480 ERS786446:ERV786480 FBO786446:FBR786480 FLK786446:FLN786480 FVG786446:FVJ786480 GFC786446:GFF786480 GOY786446:GPB786480 GYU786446:GYX786480 HIQ786446:HIT786480 HSM786446:HSP786480 ICI786446:ICL786480 IME786446:IMH786480 IWA786446:IWD786480 JFW786446:JFZ786480 JPS786446:JPV786480 JZO786446:JZR786480 KJK786446:KJN786480 KTG786446:KTJ786480 LDC786446:LDF786480 LMY786446:LNB786480 LWU786446:LWX786480 MGQ786446:MGT786480 MQM786446:MQP786480 NAI786446:NAL786480 NKE786446:NKH786480 NUA786446:NUD786480 ODW786446:ODZ786480 ONS786446:ONV786480 OXO786446:OXR786480 PHK786446:PHN786480 PRG786446:PRJ786480 QBC786446:QBF786480 QKY786446:QLB786480 QUU786446:QUX786480 REQ786446:RET786480 ROM786446:ROP786480 RYI786446:RYL786480 SIE786446:SIH786480 SSA786446:SSD786480 TBW786446:TBZ786480 TLS786446:TLV786480 TVO786446:TVR786480 UFK786446:UFN786480 UPG786446:UPJ786480 UZC786446:UZF786480 VIY786446:VJB786480 VSU786446:VSX786480 WCQ786446:WCT786480 WMM786446:WMP786480 WWI786446:WWL786480 AA851982:AD852016 JW851982:JZ852016 TS851982:TV852016 ADO851982:ADR852016 ANK851982:ANN852016 AXG851982:AXJ852016 BHC851982:BHF852016 BQY851982:BRB852016 CAU851982:CAX852016 CKQ851982:CKT852016 CUM851982:CUP852016 DEI851982:DEL852016 DOE851982:DOH852016 DYA851982:DYD852016 EHW851982:EHZ852016 ERS851982:ERV852016 FBO851982:FBR852016 FLK851982:FLN852016 FVG851982:FVJ852016 GFC851982:GFF852016 GOY851982:GPB852016 GYU851982:GYX852016 HIQ851982:HIT852016 HSM851982:HSP852016 ICI851982:ICL852016 IME851982:IMH852016 IWA851982:IWD852016 JFW851982:JFZ852016 JPS851982:JPV852016 JZO851982:JZR852016 KJK851982:KJN852016 KTG851982:KTJ852016 LDC851982:LDF852016 LMY851982:LNB852016 LWU851982:LWX852016 MGQ851982:MGT852016 MQM851982:MQP852016 NAI851982:NAL852016 NKE851982:NKH852016 NUA851982:NUD852016 ODW851982:ODZ852016 ONS851982:ONV852016 OXO851982:OXR852016 PHK851982:PHN852016 PRG851982:PRJ852016 QBC851982:QBF852016 QKY851982:QLB852016 QUU851982:QUX852016 REQ851982:RET852016 ROM851982:ROP852016 RYI851982:RYL852016 SIE851982:SIH852016 SSA851982:SSD852016 TBW851982:TBZ852016 TLS851982:TLV852016 TVO851982:TVR852016 UFK851982:UFN852016 UPG851982:UPJ852016 UZC851982:UZF852016 VIY851982:VJB852016 VSU851982:VSX852016 WCQ851982:WCT852016 WMM851982:WMP852016 WWI851982:WWL852016 AA917518:AD917552 JW917518:JZ917552 TS917518:TV917552 ADO917518:ADR917552 ANK917518:ANN917552 AXG917518:AXJ917552 BHC917518:BHF917552 BQY917518:BRB917552 CAU917518:CAX917552 CKQ917518:CKT917552 CUM917518:CUP917552 DEI917518:DEL917552 DOE917518:DOH917552 DYA917518:DYD917552 EHW917518:EHZ917552 ERS917518:ERV917552 FBO917518:FBR917552 FLK917518:FLN917552 FVG917518:FVJ917552 GFC917518:GFF917552 GOY917518:GPB917552 GYU917518:GYX917552 HIQ917518:HIT917552 HSM917518:HSP917552 ICI917518:ICL917552 IME917518:IMH917552 IWA917518:IWD917552 JFW917518:JFZ917552 JPS917518:JPV917552 JZO917518:JZR917552 KJK917518:KJN917552 KTG917518:KTJ917552 LDC917518:LDF917552 LMY917518:LNB917552 LWU917518:LWX917552 MGQ917518:MGT917552 MQM917518:MQP917552 NAI917518:NAL917552 NKE917518:NKH917552 NUA917518:NUD917552 ODW917518:ODZ917552 ONS917518:ONV917552 OXO917518:OXR917552 PHK917518:PHN917552 PRG917518:PRJ917552 QBC917518:QBF917552 QKY917518:QLB917552 QUU917518:QUX917552 REQ917518:RET917552 ROM917518:ROP917552 RYI917518:RYL917552 SIE917518:SIH917552 SSA917518:SSD917552 TBW917518:TBZ917552 TLS917518:TLV917552 TVO917518:TVR917552 UFK917518:UFN917552 UPG917518:UPJ917552 UZC917518:UZF917552 VIY917518:VJB917552 VSU917518:VSX917552 WCQ917518:WCT917552 WMM917518:WMP917552 WWI917518:WWL917552 AA983054:AD983088 JW983054:JZ983088 TS983054:TV983088 ADO983054:ADR983088 ANK983054:ANN983088 AXG983054:AXJ983088 BHC983054:BHF983088 BQY983054:BRB983088 CAU983054:CAX983088 CKQ983054:CKT983088 CUM983054:CUP983088 DEI983054:DEL983088 DOE983054:DOH983088 DYA983054:DYD983088 EHW983054:EHZ983088 ERS983054:ERV983088 FBO983054:FBR983088 FLK983054:FLN983088 FVG983054:FVJ983088 GFC983054:GFF983088 GOY983054:GPB983088 GYU983054:GYX983088 HIQ983054:HIT983088 HSM983054:HSP983088 ICI983054:ICL983088 IME983054:IMH983088 IWA983054:IWD983088 JFW983054:JFZ983088 JPS983054:JPV983088 JZO983054:JZR983088 KJK983054:KJN983088 KTG983054:KTJ983088 LDC983054:LDF983088 LMY983054:LNB983088 LWU983054:LWX983088 MGQ983054:MGT983088 MQM983054:MQP983088 NAI983054:NAL983088 NKE983054:NKH983088 NUA983054:NUD983088 ODW983054:ODZ983088 ONS983054:ONV983088 OXO983054:OXR983088 PHK983054:PHN983088 PRG983054:PRJ983088 QBC983054:QBF983088 QKY983054:QLB983088 QUU983054:QUX983088 REQ983054:RET983088 ROM983054:ROP983088 RYI983054:RYL983088 SIE983054:SIH983088 SSA983054:SSD983088 TBW983054:TBZ983088 TLS983054:TLV983088 TVO983054:TVR983088 UFK983054:UFN983088 UPG983054:UPJ983088 UZC983054:UZF983088 VIY983054:VJB983088 VSU983054:VSX983088 WCQ983054:WCT983088 WMM983054:WMP983088 AA5:AD49 D5:G49">
      <formula1>0</formula1>
      <formula2>20</formula2>
    </dataValidation>
  </dataValidations>
  <pageMargins left="0" right="0" top="0.15748031496062992" bottom="0.15748031496062992" header="0.51181102362204722" footer="0.51181102362204722"/>
  <pageSetup paperSize="9" orientation="landscape" r:id="rId1"/>
  <headerFooter alignWithMargins="0"/>
  <rowBreaks count="1" manualBreakCount="1">
    <brk id="89" max="16383" man="1"/>
  </rowBreaks>
  <drawing r:id="rId2"/>
</worksheet>
</file>

<file path=xl/worksheets/sheet4.xml><?xml version="1.0" encoding="utf-8"?>
<worksheet xmlns="http://schemas.openxmlformats.org/spreadsheetml/2006/main" xmlns:r="http://schemas.openxmlformats.org/officeDocument/2006/relationships">
  <sheetPr>
    <tabColor rgb="FFFFFF00"/>
  </sheetPr>
  <dimension ref="B1:L67"/>
  <sheetViews>
    <sheetView showGridLines="0" rightToLeft="1" zoomScale="85" zoomScaleNormal="85" workbookViewId="0">
      <selection activeCell="H13" sqref="H13"/>
    </sheetView>
  </sheetViews>
  <sheetFormatPr baseColWidth="10" defaultColWidth="12.7109375" defaultRowHeight="15"/>
  <cols>
    <col min="1" max="1" width="12.7109375" style="132"/>
    <col min="2" max="2" width="21.28515625" style="132" customWidth="1"/>
    <col min="3" max="3" width="15" style="132" bestFit="1" customWidth="1"/>
    <col min="4" max="4" width="4.28515625" style="132" customWidth="1"/>
    <col min="5" max="5" width="10" style="132" customWidth="1"/>
    <col min="6" max="6" width="8.5703125" style="132" customWidth="1"/>
    <col min="7" max="7" width="8.5703125" style="132" bestFit="1" customWidth="1"/>
    <col min="8" max="9" width="7.140625" style="132" bestFit="1" customWidth="1"/>
    <col min="10" max="10" width="5.85546875" style="132" bestFit="1" customWidth="1"/>
    <col min="11" max="11" width="12.7109375" style="132" customWidth="1"/>
    <col min="12" max="12" width="10.85546875" style="132" bestFit="1" customWidth="1"/>
    <col min="13" max="257" width="12.7109375" style="132"/>
    <col min="258" max="258" width="21.28515625" style="132" customWidth="1"/>
    <col min="259" max="259" width="15" style="132" bestFit="1" customWidth="1"/>
    <col min="260" max="260" width="4.28515625" style="132" customWidth="1"/>
    <col min="261" max="261" width="10" style="132" customWidth="1"/>
    <col min="262" max="262" width="8.5703125" style="132" customWidth="1"/>
    <col min="263" max="263" width="8.5703125" style="132" bestFit="1" customWidth="1"/>
    <col min="264" max="265" width="7.140625" style="132" bestFit="1" customWidth="1"/>
    <col min="266" max="266" width="5.85546875" style="132" bestFit="1" customWidth="1"/>
    <col min="267" max="267" width="12.7109375" style="132" customWidth="1"/>
    <col min="268" max="268" width="10.85546875" style="132" bestFit="1" customWidth="1"/>
    <col min="269" max="513" width="12.7109375" style="132"/>
    <col min="514" max="514" width="21.28515625" style="132" customWidth="1"/>
    <col min="515" max="515" width="15" style="132" bestFit="1" customWidth="1"/>
    <col min="516" max="516" width="4.28515625" style="132" customWidth="1"/>
    <col min="517" max="517" width="10" style="132" customWidth="1"/>
    <col min="518" max="518" width="8.5703125" style="132" customWidth="1"/>
    <col min="519" max="519" width="8.5703125" style="132" bestFit="1" customWidth="1"/>
    <col min="520" max="521" width="7.140625" style="132" bestFit="1" customWidth="1"/>
    <col min="522" max="522" width="5.85546875" style="132" bestFit="1" customWidth="1"/>
    <col min="523" max="523" width="12.7109375" style="132" customWidth="1"/>
    <col min="524" max="524" width="10.85546875" style="132" bestFit="1" customWidth="1"/>
    <col min="525" max="769" width="12.7109375" style="132"/>
    <col min="770" max="770" width="21.28515625" style="132" customWidth="1"/>
    <col min="771" max="771" width="15" style="132" bestFit="1" customWidth="1"/>
    <col min="772" max="772" width="4.28515625" style="132" customWidth="1"/>
    <col min="773" max="773" width="10" style="132" customWidth="1"/>
    <col min="774" max="774" width="8.5703125" style="132" customWidth="1"/>
    <col min="775" max="775" width="8.5703125" style="132" bestFit="1" customWidth="1"/>
    <col min="776" max="777" width="7.140625" style="132" bestFit="1" customWidth="1"/>
    <col min="778" max="778" width="5.85546875" style="132" bestFit="1" customWidth="1"/>
    <col min="779" max="779" width="12.7109375" style="132" customWidth="1"/>
    <col min="780" max="780" width="10.85546875" style="132" bestFit="1" customWidth="1"/>
    <col min="781" max="1025" width="12.7109375" style="132"/>
    <col min="1026" max="1026" width="21.28515625" style="132" customWidth="1"/>
    <col min="1027" max="1027" width="15" style="132" bestFit="1" customWidth="1"/>
    <col min="1028" max="1028" width="4.28515625" style="132" customWidth="1"/>
    <col min="1029" max="1029" width="10" style="132" customWidth="1"/>
    <col min="1030" max="1030" width="8.5703125" style="132" customWidth="1"/>
    <col min="1031" max="1031" width="8.5703125" style="132" bestFit="1" customWidth="1"/>
    <col min="1032" max="1033" width="7.140625" style="132" bestFit="1" customWidth="1"/>
    <col min="1034" max="1034" width="5.85546875" style="132" bestFit="1" customWidth="1"/>
    <col min="1035" max="1035" width="12.7109375" style="132" customWidth="1"/>
    <col min="1036" max="1036" width="10.85546875" style="132" bestFit="1" customWidth="1"/>
    <col min="1037" max="1281" width="12.7109375" style="132"/>
    <col min="1282" max="1282" width="21.28515625" style="132" customWidth="1"/>
    <col min="1283" max="1283" width="15" style="132" bestFit="1" customWidth="1"/>
    <col min="1284" max="1284" width="4.28515625" style="132" customWidth="1"/>
    <col min="1285" max="1285" width="10" style="132" customWidth="1"/>
    <col min="1286" max="1286" width="8.5703125" style="132" customWidth="1"/>
    <col min="1287" max="1287" width="8.5703125" style="132" bestFit="1" customWidth="1"/>
    <col min="1288" max="1289" width="7.140625" style="132" bestFit="1" customWidth="1"/>
    <col min="1290" max="1290" width="5.85546875" style="132" bestFit="1" customWidth="1"/>
    <col min="1291" max="1291" width="12.7109375" style="132" customWidth="1"/>
    <col min="1292" max="1292" width="10.85546875" style="132" bestFit="1" customWidth="1"/>
    <col min="1293" max="1537" width="12.7109375" style="132"/>
    <col min="1538" max="1538" width="21.28515625" style="132" customWidth="1"/>
    <col min="1539" max="1539" width="15" style="132" bestFit="1" customWidth="1"/>
    <col min="1540" max="1540" width="4.28515625" style="132" customWidth="1"/>
    <col min="1541" max="1541" width="10" style="132" customWidth="1"/>
    <col min="1542" max="1542" width="8.5703125" style="132" customWidth="1"/>
    <col min="1543" max="1543" width="8.5703125" style="132" bestFit="1" customWidth="1"/>
    <col min="1544" max="1545" width="7.140625" style="132" bestFit="1" customWidth="1"/>
    <col min="1546" max="1546" width="5.85546875" style="132" bestFit="1" customWidth="1"/>
    <col min="1547" max="1547" width="12.7109375" style="132" customWidth="1"/>
    <col min="1548" max="1548" width="10.85546875" style="132" bestFit="1" customWidth="1"/>
    <col min="1549" max="1793" width="12.7109375" style="132"/>
    <col min="1794" max="1794" width="21.28515625" style="132" customWidth="1"/>
    <col min="1795" max="1795" width="15" style="132" bestFit="1" customWidth="1"/>
    <col min="1796" max="1796" width="4.28515625" style="132" customWidth="1"/>
    <col min="1797" max="1797" width="10" style="132" customWidth="1"/>
    <col min="1798" max="1798" width="8.5703125" style="132" customWidth="1"/>
    <col min="1799" max="1799" width="8.5703125" style="132" bestFit="1" customWidth="1"/>
    <col min="1800" max="1801" width="7.140625" style="132" bestFit="1" customWidth="1"/>
    <col min="1802" max="1802" width="5.85546875" style="132" bestFit="1" customWidth="1"/>
    <col min="1803" max="1803" width="12.7109375" style="132" customWidth="1"/>
    <col min="1804" max="1804" width="10.85546875" style="132" bestFit="1" customWidth="1"/>
    <col min="1805" max="2049" width="12.7109375" style="132"/>
    <col min="2050" max="2050" width="21.28515625" style="132" customWidth="1"/>
    <col min="2051" max="2051" width="15" style="132" bestFit="1" customWidth="1"/>
    <col min="2052" max="2052" width="4.28515625" style="132" customWidth="1"/>
    <col min="2053" max="2053" width="10" style="132" customWidth="1"/>
    <col min="2054" max="2054" width="8.5703125" style="132" customWidth="1"/>
    <col min="2055" max="2055" width="8.5703125" style="132" bestFit="1" customWidth="1"/>
    <col min="2056" max="2057" width="7.140625" style="132" bestFit="1" customWidth="1"/>
    <col min="2058" max="2058" width="5.85546875" style="132" bestFit="1" customWidth="1"/>
    <col min="2059" max="2059" width="12.7109375" style="132" customWidth="1"/>
    <col min="2060" max="2060" width="10.85546875" style="132" bestFit="1" customWidth="1"/>
    <col min="2061" max="2305" width="12.7109375" style="132"/>
    <col min="2306" max="2306" width="21.28515625" style="132" customWidth="1"/>
    <col min="2307" max="2307" width="15" style="132" bestFit="1" customWidth="1"/>
    <col min="2308" max="2308" width="4.28515625" style="132" customWidth="1"/>
    <col min="2309" max="2309" width="10" style="132" customWidth="1"/>
    <col min="2310" max="2310" width="8.5703125" style="132" customWidth="1"/>
    <col min="2311" max="2311" width="8.5703125" style="132" bestFit="1" customWidth="1"/>
    <col min="2312" max="2313" width="7.140625" style="132" bestFit="1" customWidth="1"/>
    <col min="2314" max="2314" width="5.85546875" style="132" bestFit="1" customWidth="1"/>
    <col min="2315" max="2315" width="12.7109375" style="132" customWidth="1"/>
    <col min="2316" max="2316" width="10.85546875" style="132" bestFit="1" customWidth="1"/>
    <col min="2317" max="2561" width="12.7109375" style="132"/>
    <col min="2562" max="2562" width="21.28515625" style="132" customWidth="1"/>
    <col min="2563" max="2563" width="15" style="132" bestFit="1" customWidth="1"/>
    <col min="2564" max="2564" width="4.28515625" style="132" customWidth="1"/>
    <col min="2565" max="2565" width="10" style="132" customWidth="1"/>
    <col min="2566" max="2566" width="8.5703125" style="132" customWidth="1"/>
    <col min="2567" max="2567" width="8.5703125" style="132" bestFit="1" customWidth="1"/>
    <col min="2568" max="2569" width="7.140625" style="132" bestFit="1" customWidth="1"/>
    <col min="2570" max="2570" width="5.85546875" style="132" bestFit="1" customWidth="1"/>
    <col min="2571" max="2571" width="12.7109375" style="132" customWidth="1"/>
    <col min="2572" max="2572" width="10.85546875" style="132" bestFit="1" customWidth="1"/>
    <col min="2573" max="2817" width="12.7109375" style="132"/>
    <col min="2818" max="2818" width="21.28515625" style="132" customWidth="1"/>
    <col min="2819" max="2819" width="15" style="132" bestFit="1" customWidth="1"/>
    <col min="2820" max="2820" width="4.28515625" style="132" customWidth="1"/>
    <col min="2821" max="2821" width="10" style="132" customWidth="1"/>
    <col min="2822" max="2822" width="8.5703125" style="132" customWidth="1"/>
    <col min="2823" max="2823" width="8.5703125" style="132" bestFit="1" customWidth="1"/>
    <col min="2824" max="2825" width="7.140625" style="132" bestFit="1" customWidth="1"/>
    <col min="2826" max="2826" width="5.85546875" style="132" bestFit="1" customWidth="1"/>
    <col min="2827" max="2827" width="12.7109375" style="132" customWidth="1"/>
    <col min="2828" max="2828" width="10.85546875" style="132" bestFit="1" customWidth="1"/>
    <col min="2829" max="3073" width="12.7109375" style="132"/>
    <col min="3074" max="3074" width="21.28515625" style="132" customWidth="1"/>
    <col min="3075" max="3075" width="15" style="132" bestFit="1" customWidth="1"/>
    <col min="3076" max="3076" width="4.28515625" style="132" customWidth="1"/>
    <col min="3077" max="3077" width="10" style="132" customWidth="1"/>
    <col min="3078" max="3078" width="8.5703125" style="132" customWidth="1"/>
    <col min="3079" max="3079" width="8.5703125" style="132" bestFit="1" customWidth="1"/>
    <col min="3080" max="3081" width="7.140625" style="132" bestFit="1" customWidth="1"/>
    <col min="3082" max="3082" width="5.85546875" style="132" bestFit="1" customWidth="1"/>
    <col min="3083" max="3083" width="12.7109375" style="132" customWidth="1"/>
    <col min="3084" max="3084" width="10.85546875" style="132" bestFit="1" customWidth="1"/>
    <col min="3085" max="3329" width="12.7109375" style="132"/>
    <col min="3330" max="3330" width="21.28515625" style="132" customWidth="1"/>
    <col min="3331" max="3331" width="15" style="132" bestFit="1" customWidth="1"/>
    <col min="3332" max="3332" width="4.28515625" style="132" customWidth="1"/>
    <col min="3333" max="3333" width="10" style="132" customWidth="1"/>
    <col min="3334" max="3334" width="8.5703125" style="132" customWidth="1"/>
    <col min="3335" max="3335" width="8.5703125" style="132" bestFit="1" customWidth="1"/>
    <col min="3336" max="3337" width="7.140625" style="132" bestFit="1" customWidth="1"/>
    <col min="3338" max="3338" width="5.85546875" style="132" bestFit="1" customWidth="1"/>
    <col min="3339" max="3339" width="12.7109375" style="132" customWidth="1"/>
    <col min="3340" max="3340" width="10.85546875" style="132" bestFit="1" customWidth="1"/>
    <col min="3341" max="3585" width="12.7109375" style="132"/>
    <col min="3586" max="3586" width="21.28515625" style="132" customWidth="1"/>
    <col min="3587" max="3587" width="15" style="132" bestFit="1" customWidth="1"/>
    <col min="3588" max="3588" width="4.28515625" style="132" customWidth="1"/>
    <col min="3589" max="3589" width="10" style="132" customWidth="1"/>
    <col min="3590" max="3590" width="8.5703125" style="132" customWidth="1"/>
    <col min="3591" max="3591" width="8.5703125" style="132" bestFit="1" customWidth="1"/>
    <col min="3592" max="3593" width="7.140625" style="132" bestFit="1" customWidth="1"/>
    <col min="3594" max="3594" width="5.85546875" style="132" bestFit="1" customWidth="1"/>
    <col min="3595" max="3595" width="12.7109375" style="132" customWidth="1"/>
    <col min="3596" max="3596" width="10.85546875" style="132" bestFit="1" customWidth="1"/>
    <col min="3597" max="3841" width="12.7109375" style="132"/>
    <col min="3842" max="3842" width="21.28515625" style="132" customWidth="1"/>
    <col min="3843" max="3843" width="15" style="132" bestFit="1" customWidth="1"/>
    <col min="3844" max="3844" width="4.28515625" style="132" customWidth="1"/>
    <col min="3845" max="3845" width="10" style="132" customWidth="1"/>
    <col min="3846" max="3846" width="8.5703125" style="132" customWidth="1"/>
    <col min="3847" max="3847" width="8.5703125" style="132" bestFit="1" customWidth="1"/>
    <col min="3848" max="3849" width="7.140625" style="132" bestFit="1" customWidth="1"/>
    <col min="3850" max="3850" width="5.85546875" style="132" bestFit="1" customWidth="1"/>
    <col min="3851" max="3851" width="12.7109375" style="132" customWidth="1"/>
    <col min="3852" max="3852" width="10.85546875" style="132" bestFit="1" customWidth="1"/>
    <col min="3853" max="4097" width="12.7109375" style="132"/>
    <col min="4098" max="4098" width="21.28515625" style="132" customWidth="1"/>
    <col min="4099" max="4099" width="15" style="132" bestFit="1" customWidth="1"/>
    <col min="4100" max="4100" width="4.28515625" style="132" customWidth="1"/>
    <col min="4101" max="4101" width="10" style="132" customWidth="1"/>
    <col min="4102" max="4102" width="8.5703125" style="132" customWidth="1"/>
    <col min="4103" max="4103" width="8.5703125" style="132" bestFit="1" customWidth="1"/>
    <col min="4104" max="4105" width="7.140625" style="132" bestFit="1" customWidth="1"/>
    <col min="4106" max="4106" width="5.85546875" style="132" bestFit="1" customWidth="1"/>
    <col min="4107" max="4107" width="12.7109375" style="132" customWidth="1"/>
    <col min="4108" max="4108" width="10.85546875" style="132" bestFit="1" customWidth="1"/>
    <col min="4109" max="4353" width="12.7109375" style="132"/>
    <col min="4354" max="4354" width="21.28515625" style="132" customWidth="1"/>
    <col min="4355" max="4355" width="15" style="132" bestFit="1" customWidth="1"/>
    <col min="4356" max="4356" width="4.28515625" style="132" customWidth="1"/>
    <col min="4357" max="4357" width="10" style="132" customWidth="1"/>
    <col min="4358" max="4358" width="8.5703125" style="132" customWidth="1"/>
    <col min="4359" max="4359" width="8.5703125" style="132" bestFit="1" customWidth="1"/>
    <col min="4360" max="4361" width="7.140625" style="132" bestFit="1" customWidth="1"/>
    <col min="4362" max="4362" width="5.85546875" style="132" bestFit="1" customWidth="1"/>
    <col min="4363" max="4363" width="12.7109375" style="132" customWidth="1"/>
    <col min="4364" max="4364" width="10.85546875" style="132" bestFit="1" customWidth="1"/>
    <col min="4365" max="4609" width="12.7109375" style="132"/>
    <col min="4610" max="4610" width="21.28515625" style="132" customWidth="1"/>
    <col min="4611" max="4611" width="15" style="132" bestFit="1" customWidth="1"/>
    <col min="4612" max="4612" width="4.28515625" style="132" customWidth="1"/>
    <col min="4613" max="4613" width="10" style="132" customWidth="1"/>
    <col min="4614" max="4614" width="8.5703125" style="132" customWidth="1"/>
    <col min="4615" max="4615" width="8.5703125" style="132" bestFit="1" customWidth="1"/>
    <col min="4616" max="4617" width="7.140625" style="132" bestFit="1" customWidth="1"/>
    <col min="4618" max="4618" width="5.85546875" style="132" bestFit="1" customWidth="1"/>
    <col min="4619" max="4619" width="12.7109375" style="132" customWidth="1"/>
    <col min="4620" max="4620" width="10.85546875" style="132" bestFit="1" customWidth="1"/>
    <col min="4621" max="4865" width="12.7109375" style="132"/>
    <col min="4866" max="4866" width="21.28515625" style="132" customWidth="1"/>
    <col min="4867" max="4867" width="15" style="132" bestFit="1" customWidth="1"/>
    <col min="4868" max="4868" width="4.28515625" style="132" customWidth="1"/>
    <col min="4869" max="4869" width="10" style="132" customWidth="1"/>
    <col min="4870" max="4870" width="8.5703125" style="132" customWidth="1"/>
    <col min="4871" max="4871" width="8.5703125" style="132" bestFit="1" customWidth="1"/>
    <col min="4872" max="4873" width="7.140625" style="132" bestFit="1" customWidth="1"/>
    <col min="4874" max="4874" width="5.85546875" style="132" bestFit="1" customWidth="1"/>
    <col min="4875" max="4875" width="12.7109375" style="132" customWidth="1"/>
    <col min="4876" max="4876" width="10.85546875" style="132" bestFit="1" customWidth="1"/>
    <col min="4877" max="5121" width="12.7109375" style="132"/>
    <col min="5122" max="5122" width="21.28515625" style="132" customWidth="1"/>
    <col min="5123" max="5123" width="15" style="132" bestFit="1" customWidth="1"/>
    <col min="5124" max="5124" width="4.28515625" style="132" customWidth="1"/>
    <col min="5125" max="5125" width="10" style="132" customWidth="1"/>
    <col min="5126" max="5126" width="8.5703125" style="132" customWidth="1"/>
    <col min="5127" max="5127" width="8.5703125" style="132" bestFit="1" customWidth="1"/>
    <col min="5128" max="5129" width="7.140625" style="132" bestFit="1" customWidth="1"/>
    <col min="5130" max="5130" width="5.85546875" style="132" bestFit="1" customWidth="1"/>
    <col min="5131" max="5131" width="12.7109375" style="132" customWidth="1"/>
    <col min="5132" max="5132" width="10.85546875" style="132" bestFit="1" customWidth="1"/>
    <col min="5133" max="5377" width="12.7109375" style="132"/>
    <col min="5378" max="5378" width="21.28515625" style="132" customWidth="1"/>
    <col min="5379" max="5379" width="15" style="132" bestFit="1" customWidth="1"/>
    <col min="5380" max="5380" width="4.28515625" style="132" customWidth="1"/>
    <col min="5381" max="5381" width="10" style="132" customWidth="1"/>
    <col min="5382" max="5382" width="8.5703125" style="132" customWidth="1"/>
    <col min="5383" max="5383" width="8.5703125" style="132" bestFit="1" customWidth="1"/>
    <col min="5384" max="5385" width="7.140625" style="132" bestFit="1" customWidth="1"/>
    <col min="5386" max="5386" width="5.85546875" style="132" bestFit="1" customWidth="1"/>
    <col min="5387" max="5387" width="12.7109375" style="132" customWidth="1"/>
    <col min="5388" max="5388" width="10.85546875" style="132" bestFit="1" customWidth="1"/>
    <col min="5389" max="5633" width="12.7109375" style="132"/>
    <col min="5634" max="5634" width="21.28515625" style="132" customWidth="1"/>
    <col min="5635" max="5635" width="15" style="132" bestFit="1" customWidth="1"/>
    <col min="5636" max="5636" width="4.28515625" style="132" customWidth="1"/>
    <col min="5637" max="5637" width="10" style="132" customWidth="1"/>
    <col min="5638" max="5638" width="8.5703125" style="132" customWidth="1"/>
    <col min="5639" max="5639" width="8.5703125" style="132" bestFit="1" customWidth="1"/>
    <col min="5640" max="5641" width="7.140625" style="132" bestFit="1" customWidth="1"/>
    <col min="5642" max="5642" width="5.85546875" style="132" bestFit="1" customWidth="1"/>
    <col min="5643" max="5643" width="12.7109375" style="132" customWidth="1"/>
    <col min="5644" max="5644" width="10.85546875" style="132" bestFit="1" customWidth="1"/>
    <col min="5645" max="5889" width="12.7109375" style="132"/>
    <col min="5890" max="5890" width="21.28515625" style="132" customWidth="1"/>
    <col min="5891" max="5891" width="15" style="132" bestFit="1" customWidth="1"/>
    <col min="5892" max="5892" width="4.28515625" style="132" customWidth="1"/>
    <col min="5893" max="5893" width="10" style="132" customWidth="1"/>
    <col min="5894" max="5894" width="8.5703125" style="132" customWidth="1"/>
    <col min="5895" max="5895" width="8.5703125" style="132" bestFit="1" customWidth="1"/>
    <col min="5896" max="5897" width="7.140625" style="132" bestFit="1" customWidth="1"/>
    <col min="5898" max="5898" width="5.85546875" style="132" bestFit="1" customWidth="1"/>
    <col min="5899" max="5899" width="12.7109375" style="132" customWidth="1"/>
    <col min="5900" max="5900" width="10.85546875" style="132" bestFit="1" customWidth="1"/>
    <col min="5901" max="6145" width="12.7109375" style="132"/>
    <col min="6146" max="6146" width="21.28515625" style="132" customWidth="1"/>
    <col min="6147" max="6147" width="15" style="132" bestFit="1" customWidth="1"/>
    <col min="6148" max="6148" width="4.28515625" style="132" customWidth="1"/>
    <col min="6149" max="6149" width="10" style="132" customWidth="1"/>
    <col min="6150" max="6150" width="8.5703125" style="132" customWidth="1"/>
    <col min="6151" max="6151" width="8.5703125" style="132" bestFit="1" customWidth="1"/>
    <col min="6152" max="6153" width="7.140625" style="132" bestFit="1" customWidth="1"/>
    <col min="6154" max="6154" width="5.85546875" style="132" bestFit="1" customWidth="1"/>
    <col min="6155" max="6155" width="12.7109375" style="132" customWidth="1"/>
    <col min="6156" max="6156" width="10.85546875" style="132" bestFit="1" customWidth="1"/>
    <col min="6157" max="6401" width="12.7109375" style="132"/>
    <col min="6402" max="6402" width="21.28515625" style="132" customWidth="1"/>
    <col min="6403" max="6403" width="15" style="132" bestFit="1" customWidth="1"/>
    <col min="6404" max="6404" width="4.28515625" style="132" customWidth="1"/>
    <col min="6405" max="6405" width="10" style="132" customWidth="1"/>
    <col min="6406" max="6406" width="8.5703125" style="132" customWidth="1"/>
    <col min="6407" max="6407" width="8.5703125" style="132" bestFit="1" customWidth="1"/>
    <col min="6408" max="6409" width="7.140625" style="132" bestFit="1" customWidth="1"/>
    <col min="6410" max="6410" width="5.85546875" style="132" bestFit="1" customWidth="1"/>
    <col min="6411" max="6411" width="12.7109375" style="132" customWidth="1"/>
    <col min="6412" max="6412" width="10.85546875" style="132" bestFit="1" customWidth="1"/>
    <col min="6413" max="6657" width="12.7109375" style="132"/>
    <col min="6658" max="6658" width="21.28515625" style="132" customWidth="1"/>
    <col min="6659" max="6659" width="15" style="132" bestFit="1" customWidth="1"/>
    <col min="6660" max="6660" width="4.28515625" style="132" customWidth="1"/>
    <col min="6661" max="6661" width="10" style="132" customWidth="1"/>
    <col min="6662" max="6662" width="8.5703125" style="132" customWidth="1"/>
    <col min="6663" max="6663" width="8.5703125" style="132" bestFit="1" customWidth="1"/>
    <col min="6664" max="6665" width="7.140625" style="132" bestFit="1" customWidth="1"/>
    <col min="6666" max="6666" width="5.85546875" style="132" bestFit="1" customWidth="1"/>
    <col min="6667" max="6667" width="12.7109375" style="132" customWidth="1"/>
    <col min="6668" max="6668" width="10.85546875" style="132" bestFit="1" customWidth="1"/>
    <col min="6669" max="6913" width="12.7109375" style="132"/>
    <col min="6914" max="6914" width="21.28515625" style="132" customWidth="1"/>
    <col min="6915" max="6915" width="15" style="132" bestFit="1" customWidth="1"/>
    <col min="6916" max="6916" width="4.28515625" style="132" customWidth="1"/>
    <col min="6917" max="6917" width="10" style="132" customWidth="1"/>
    <col min="6918" max="6918" width="8.5703125" style="132" customWidth="1"/>
    <col min="6919" max="6919" width="8.5703125" style="132" bestFit="1" customWidth="1"/>
    <col min="6920" max="6921" width="7.140625" style="132" bestFit="1" customWidth="1"/>
    <col min="6922" max="6922" width="5.85546875" style="132" bestFit="1" customWidth="1"/>
    <col min="6923" max="6923" width="12.7109375" style="132" customWidth="1"/>
    <col min="6924" max="6924" width="10.85546875" style="132" bestFit="1" customWidth="1"/>
    <col min="6925" max="7169" width="12.7109375" style="132"/>
    <col min="7170" max="7170" width="21.28515625" style="132" customWidth="1"/>
    <col min="7171" max="7171" width="15" style="132" bestFit="1" customWidth="1"/>
    <col min="7172" max="7172" width="4.28515625" style="132" customWidth="1"/>
    <col min="7173" max="7173" width="10" style="132" customWidth="1"/>
    <col min="7174" max="7174" width="8.5703125" style="132" customWidth="1"/>
    <col min="7175" max="7175" width="8.5703125" style="132" bestFit="1" customWidth="1"/>
    <col min="7176" max="7177" width="7.140625" style="132" bestFit="1" customWidth="1"/>
    <col min="7178" max="7178" width="5.85546875" style="132" bestFit="1" customWidth="1"/>
    <col min="7179" max="7179" width="12.7109375" style="132" customWidth="1"/>
    <col min="7180" max="7180" width="10.85546875" style="132" bestFit="1" customWidth="1"/>
    <col min="7181" max="7425" width="12.7109375" style="132"/>
    <col min="7426" max="7426" width="21.28515625" style="132" customWidth="1"/>
    <col min="7427" max="7427" width="15" style="132" bestFit="1" customWidth="1"/>
    <col min="7428" max="7428" width="4.28515625" style="132" customWidth="1"/>
    <col min="7429" max="7429" width="10" style="132" customWidth="1"/>
    <col min="7430" max="7430" width="8.5703125" style="132" customWidth="1"/>
    <col min="7431" max="7431" width="8.5703125" style="132" bestFit="1" customWidth="1"/>
    <col min="7432" max="7433" width="7.140625" style="132" bestFit="1" customWidth="1"/>
    <col min="7434" max="7434" width="5.85546875" style="132" bestFit="1" customWidth="1"/>
    <col min="7435" max="7435" width="12.7109375" style="132" customWidth="1"/>
    <col min="7436" max="7436" width="10.85546875" style="132" bestFit="1" customWidth="1"/>
    <col min="7437" max="7681" width="12.7109375" style="132"/>
    <col min="7682" max="7682" width="21.28515625" style="132" customWidth="1"/>
    <col min="7683" max="7683" width="15" style="132" bestFit="1" customWidth="1"/>
    <col min="7684" max="7684" width="4.28515625" style="132" customWidth="1"/>
    <col min="7685" max="7685" width="10" style="132" customWidth="1"/>
    <col min="7686" max="7686" width="8.5703125" style="132" customWidth="1"/>
    <col min="7687" max="7687" width="8.5703125" style="132" bestFit="1" customWidth="1"/>
    <col min="7688" max="7689" width="7.140625" style="132" bestFit="1" customWidth="1"/>
    <col min="7690" max="7690" width="5.85546875" style="132" bestFit="1" customWidth="1"/>
    <col min="7691" max="7691" width="12.7109375" style="132" customWidth="1"/>
    <col min="7692" max="7692" width="10.85546875" style="132" bestFit="1" customWidth="1"/>
    <col min="7693" max="7937" width="12.7109375" style="132"/>
    <col min="7938" max="7938" width="21.28515625" style="132" customWidth="1"/>
    <col min="7939" max="7939" width="15" style="132" bestFit="1" customWidth="1"/>
    <col min="7940" max="7940" width="4.28515625" style="132" customWidth="1"/>
    <col min="7941" max="7941" width="10" style="132" customWidth="1"/>
    <col min="7942" max="7942" width="8.5703125" style="132" customWidth="1"/>
    <col min="7943" max="7943" width="8.5703125" style="132" bestFit="1" customWidth="1"/>
    <col min="7944" max="7945" width="7.140625" style="132" bestFit="1" customWidth="1"/>
    <col min="7946" max="7946" width="5.85546875" style="132" bestFit="1" customWidth="1"/>
    <col min="7947" max="7947" width="12.7109375" style="132" customWidth="1"/>
    <col min="7948" max="7948" width="10.85546875" style="132" bestFit="1" customWidth="1"/>
    <col min="7949" max="8193" width="12.7109375" style="132"/>
    <col min="8194" max="8194" width="21.28515625" style="132" customWidth="1"/>
    <col min="8195" max="8195" width="15" style="132" bestFit="1" customWidth="1"/>
    <col min="8196" max="8196" width="4.28515625" style="132" customWidth="1"/>
    <col min="8197" max="8197" width="10" style="132" customWidth="1"/>
    <col min="8198" max="8198" width="8.5703125" style="132" customWidth="1"/>
    <col min="8199" max="8199" width="8.5703125" style="132" bestFit="1" customWidth="1"/>
    <col min="8200" max="8201" width="7.140625" style="132" bestFit="1" customWidth="1"/>
    <col min="8202" max="8202" width="5.85546875" style="132" bestFit="1" customWidth="1"/>
    <col min="8203" max="8203" width="12.7109375" style="132" customWidth="1"/>
    <col min="8204" max="8204" width="10.85546875" style="132" bestFit="1" customWidth="1"/>
    <col min="8205" max="8449" width="12.7109375" style="132"/>
    <col min="8450" max="8450" width="21.28515625" style="132" customWidth="1"/>
    <col min="8451" max="8451" width="15" style="132" bestFit="1" customWidth="1"/>
    <col min="8452" max="8452" width="4.28515625" style="132" customWidth="1"/>
    <col min="8453" max="8453" width="10" style="132" customWidth="1"/>
    <col min="8454" max="8454" width="8.5703125" style="132" customWidth="1"/>
    <col min="8455" max="8455" width="8.5703125" style="132" bestFit="1" customWidth="1"/>
    <col min="8456" max="8457" width="7.140625" style="132" bestFit="1" customWidth="1"/>
    <col min="8458" max="8458" width="5.85546875" style="132" bestFit="1" customWidth="1"/>
    <col min="8459" max="8459" width="12.7109375" style="132" customWidth="1"/>
    <col min="8460" max="8460" width="10.85546875" style="132" bestFit="1" customWidth="1"/>
    <col min="8461" max="8705" width="12.7109375" style="132"/>
    <col min="8706" max="8706" width="21.28515625" style="132" customWidth="1"/>
    <col min="8707" max="8707" width="15" style="132" bestFit="1" customWidth="1"/>
    <col min="8708" max="8708" width="4.28515625" style="132" customWidth="1"/>
    <col min="8709" max="8709" width="10" style="132" customWidth="1"/>
    <col min="8710" max="8710" width="8.5703125" style="132" customWidth="1"/>
    <col min="8711" max="8711" width="8.5703125" style="132" bestFit="1" customWidth="1"/>
    <col min="8712" max="8713" width="7.140625" style="132" bestFit="1" customWidth="1"/>
    <col min="8714" max="8714" width="5.85546875" style="132" bestFit="1" customWidth="1"/>
    <col min="8715" max="8715" width="12.7109375" style="132" customWidth="1"/>
    <col min="8716" max="8716" width="10.85546875" style="132" bestFit="1" customWidth="1"/>
    <col min="8717" max="8961" width="12.7109375" style="132"/>
    <col min="8962" max="8962" width="21.28515625" style="132" customWidth="1"/>
    <col min="8963" max="8963" width="15" style="132" bestFit="1" customWidth="1"/>
    <col min="8964" max="8964" width="4.28515625" style="132" customWidth="1"/>
    <col min="8965" max="8965" width="10" style="132" customWidth="1"/>
    <col min="8966" max="8966" width="8.5703125" style="132" customWidth="1"/>
    <col min="8967" max="8967" width="8.5703125" style="132" bestFit="1" customWidth="1"/>
    <col min="8968" max="8969" width="7.140625" style="132" bestFit="1" customWidth="1"/>
    <col min="8970" max="8970" width="5.85546875" style="132" bestFit="1" customWidth="1"/>
    <col min="8971" max="8971" width="12.7109375" style="132" customWidth="1"/>
    <col min="8972" max="8972" width="10.85546875" style="132" bestFit="1" customWidth="1"/>
    <col min="8973" max="9217" width="12.7109375" style="132"/>
    <col min="9218" max="9218" width="21.28515625" style="132" customWidth="1"/>
    <col min="9219" max="9219" width="15" style="132" bestFit="1" customWidth="1"/>
    <col min="9220" max="9220" width="4.28515625" style="132" customWidth="1"/>
    <col min="9221" max="9221" width="10" style="132" customWidth="1"/>
    <col min="9222" max="9222" width="8.5703125" style="132" customWidth="1"/>
    <col min="9223" max="9223" width="8.5703125" style="132" bestFit="1" customWidth="1"/>
    <col min="9224" max="9225" width="7.140625" style="132" bestFit="1" customWidth="1"/>
    <col min="9226" max="9226" width="5.85546875" style="132" bestFit="1" customWidth="1"/>
    <col min="9227" max="9227" width="12.7109375" style="132" customWidth="1"/>
    <col min="9228" max="9228" width="10.85546875" style="132" bestFit="1" customWidth="1"/>
    <col min="9229" max="9473" width="12.7109375" style="132"/>
    <col min="9474" max="9474" width="21.28515625" style="132" customWidth="1"/>
    <col min="9475" max="9475" width="15" style="132" bestFit="1" customWidth="1"/>
    <col min="9476" max="9476" width="4.28515625" style="132" customWidth="1"/>
    <col min="9477" max="9477" width="10" style="132" customWidth="1"/>
    <col min="9478" max="9478" width="8.5703125" style="132" customWidth="1"/>
    <col min="9479" max="9479" width="8.5703125" style="132" bestFit="1" customWidth="1"/>
    <col min="9480" max="9481" width="7.140625" style="132" bestFit="1" customWidth="1"/>
    <col min="9482" max="9482" width="5.85546875" style="132" bestFit="1" customWidth="1"/>
    <col min="9483" max="9483" width="12.7109375" style="132" customWidth="1"/>
    <col min="9484" max="9484" width="10.85546875" style="132" bestFit="1" customWidth="1"/>
    <col min="9485" max="9729" width="12.7109375" style="132"/>
    <col min="9730" max="9730" width="21.28515625" style="132" customWidth="1"/>
    <col min="9731" max="9731" width="15" style="132" bestFit="1" customWidth="1"/>
    <col min="9732" max="9732" width="4.28515625" style="132" customWidth="1"/>
    <col min="9733" max="9733" width="10" style="132" customWidth="1"/>
    <col min="9734" max="9734" width="8.5703125" style="132" customWidth="1"/>
    <col min="9735" max="9735" width="8.5703125" style="132" bestFit="1" customWidth="1"/>
    <col min="9736" max="9737" width="7.140625" style="132" bestFit="1" customWidth="1"/>
    <col min="9738" max="9738" width="5.85546875" style="132" bestFit="1" customWidth="1"/>
    <col min="9739" max="9739" width="12.7109375" style="132" customWidth="1"/>
    <col min="9740" max="9740" width="10.85546875" style="132" bestFit="1" customWidth="1"/>
    <col min="9741" max="9985" width="12.7109375" style="132"/>
    <col min="9986" max="9986" width="21.28515625" style="132" customWidth="1"/>
    <col min="9987" max="9987" width="15" style="132" bestFit="1" customWidth="1"/>
    <col min="9988" max="9988" width="4.28515625" style="132" customWidth="1"/>
    <col min="9989" max="9989" width="10" style="132" customWidth="1"/>
    <col min="9990" max="9990" width="8.5703125" style="132" customWidth="1"/>
    <col min="9991" max="9991" width="8.5703125" style="132" bestFit="1" customWidth="1"/>
    <col min="9992" max="9993" width="7.140625" style="132" bestFit="1" customWidth="1"/>
    <col min="9994" max="9994" width="5.85546875" style="132" bestFit="1" customWidth="1"/>
    <col min="9995" max="9995" width="12.7109375" style="132" customWidth="1"/>
    <col min="9996" max="9996" width="10.85546875" style="132" bestFit="1" customWidth="1"/>
    <col min="9997" max="10241" width="12.7109375" style="132"/>
    <col min="10242" max="10242" width="21.28515625" style="132" customWidth="1"/>
    <col min="10243" max="10243" width="15" style="132" bestFit="1" customWidth="1"/>
    <col min="10244" max="10244" width="4.28515625" style="132" customWidth="1"/>
    <col min="10245" max="10245" width="10" style="132" customWidth="1"/>
    <col min="10246" max="10246" width="8.5703125" style="132" customWidth="1"/>
    <col min="10247" max="10247" width="8.5703125" style="132" bestFit="1" customWidth="1"/>
    <col min="10248" max="10249" width="7.140625" style="132" bestFit="1" customWidth="1"/>
    <col min="10250" max="10250" width="5.85546875" style="132" bestFit="1" customWidth="1"/>
    <col min="10251" max="10251" width="12.7109375" style="132" customWidth="1"/>
    <col min="10252" max="10252" width="10.85546875" style="132" bestFit="1" customWidth="1"/>
    <col min="10253" max="10497" width="12.7109375" style="132"/>
    <col min="10498" max="10498" width="21.28515625" style="132" customWidth="1"/>
    <col min="10499" max="10499" width="15" style="132" bestFit="1" customWidth="1"/>
    <col min="10500" max="10500" width="4.28515625" style="132" customWidth="1"/>
    <col min="10501" max="10501" width="10" style="132" customWidth="1"/>
    <col min="10502" max="10502" width="8.5703125" style="132" customWidth="1"/>
    <col min="10503" max="10503" width="8.5703125" style="132" bestFit="1" customWidth="1"/>
    <col min="10504" max="10505" width="7.140625" style="132" bestFit="1" customWidth="1"/>
    <col min="10506" max="10506" width="5.85546875" style="132" bestFit="1" customWidth="1"/>
    <col min="10507" max="10507" width="12.7109375" style="132" customWidth="1"/>
    <col min="10508" max="10508" width="10.85546875" style="132" bestFit="1" customWidth="1"/>
    <col min="10509" max="10753" width="12.7109375" style="132"/>
    <col min="10754" max="10754" width="21.28515625" style="132" customWidth="1"/>
    <col min="10755" max="10755" width="15" style="132" bestFit="1" customWidth="1"/>
    <col min="10756" max="10756" width="4.28515625" style="132" customWidth="1"/>
    <col min="10757" max="10757" width="10" style="132" customWidth="1"/>
    <col min="10758" max="10758" width="8.5703125" style="132" customWidth="1"/>
    <col min="10759" max="10759" width="8.5703125" style="132" bestFit="1" customWidth="1"/>
    <col min="10760" max="10761" width="7.140625" style="132" bestFit="1" customWidth="1"/>
    <col min="10762" max="10762" width="5.85546875" style="132" bestFit="1" customWidth="1"/>
    <col min="10763" max="10763" width="12.7109375" style="132" customWidth="1"/>
    <col min="10764" max="10764" width="10.85546875" style="132" bestFit="1" customWidth="1"/>
    <col min="10765" max="11009" width="12.7109375" style="132"/>
    <col min="11010" max="11010" width="21.28515625" style="132" customWidth="1"/>
    <col min="11011" max="11011" width="15" style="132" bestFit="1" customWidth="1"/>
    <col min="11012" max="11012" width="4.28515625" style="132" customWidth="1"/>
    <col min="11013" max="11013" width="10" style="132" customWidth="1"/>
    <col min="11014" max="11014" width="8.5703125" style="132" customWidth="1"/>
    <col min="11015" max="11015" width="8.5703125" style="132" bestFit="1" customWidth="1"/>
    <col min="11016" max="11017" width="7.140625" style="132" bestFit="1" customWidth="1"/>
    <col min="11018" max="11018" width="5.85546875" style="132" bestFit="1" customWidth="1"/>
    <col min="11019" max="11019" width="12.7109375" style="132" customWidth="1"/>
    <col min="11020" max="11020" width="10.85546875" style="132" bestFit="1" customWidth="1"/>
    <col min="11021" max="11265" width="12.7109375" style="132"/>
    <col min="11266" max="11266" width="21.28515625" style="132" customWidth="1"/>
    <col min="11267" max="11267" width="15" style="132" bestFit="1" customWidth="1"/>
    <col min="11268" max="11268" width="4.28515625" style="132" customWidth="1"/>
    <col min="11269" max="11269" width="10" style="132" customWidth="1"/>
    <col min="11270" max="11270" width="8.5703125" style="132" customWidth="1"/>
    <col min="11271" max="11271" width="8.5703125" style="132" bestFit="1" customWidth="1"/>
    <col min="11272" max="11273" width="7.140625" style="132" bestFit="1" customWidth="1"/>
    <col min="11274" max="11274" width="5.85546875" style="132" bestFit="1" customWidth="1"/>
    <col min="11275" max="11275" width="12.7109375" style="132" customWidth="1"/>
    <col min="11276" max="11276" width="10.85546875" style="132" bestFit="1" customWidth="1"/>
    <col min="11277" max="11521" width="12.7109375" style="132"/>
    <col min="11522" max="11522" width="21.28515625" style="132" customWidth="1"/>
    <col min="11523" max="11523" width="15" style="132" bestFit="1" customWidth="1"/>
    <col min="11524" max="11524" width="4.28515625" style="132" customWidth="1"/>
    <col min="11525" max="11525" width="10" style="132" customWidth="1"/>
    <col min="11526" max="11526" width="8.5703125" style="132" customWidth="1"/>
    <col min="11527" max="11527" width="8.5703125" style="132" bestFit="1" customWidth="1"/>
    <col min="11528" max="11529" width="7.140625" style="132" bestFit="1" customWidth="1"/>
    <col min="11530" max="11530" width="5.85546875" style="132" bestFit="1" customWidth="1"/>
    <col min="11531" max="11531" width="12.7109375" style="132" customWidth="1"/>
    <col min="11532" max="11532" width="10.85546875" style="132" bestFit="1" customWidth="1"/>
    <col min="11533" max="11777" width="12.7109375" style="132"/>
    <col min="11778" max="11778" width="21.28515625" style="132" customWidth="1"/>
    <col min="11779" max="11779" width="15" style="132" bestFit="1" customWidth="1"/>
    <col min="11780" max="11780" width="4.28515625" style="132" customWidth="1"/>
    <col min="11781" max="11781" width="10" style="132" customWidth="1"/>
    <col min="11782" max="11782" width="8.5703125" style="132" customWidth="1"/>
    <col min="11783" max="11783" width="8.5703125" style="132" bestFit="1" customWidth="1"/>
    <col min="11784" max="11785" width="7.140625" style="132" bestFit="1" customWidth="1"/>
    <col min="11786" max="11786" width="5.85546875" style="132" bestFit="1" customWidth="1"/>
    <col min="11787" max="11787" width="12.7109375" style="132" customWidth="1"/>
    <col min="11788" max="11788" width="10.85546875" style="132" bestFit="1" customWidth="1"/>
    <col min="11789" max="12033" width="12.7109375" style="132"/>
    <col min="12034" max="12034" width="21.28515625" style="132" customWidth="1"/>
    <col min="12035" max="12035" width="15" style="132" bestFit="1" customWidth="1"/>
    <col min="12036" max="12036" width="4.28515625" style="132" customWidth="1"/>
    <col min="12037" max="12037" width="10" style="132" customWidth="1"/>
    <col min="12038" max="12038" width="8.5703125" style="132" customWidth="1"/>
    <col min="12039" max="12039" width="8.5703125" style="132" bestFit="1" customWidth="1"/>
    <col min="12040" max="12041" width="7.140625" style="132" bestFit="1" customWidth="1"/>
    <col min="12042" max="12042" width="5.85546875" style="132" bestFit="1" customWidth="1"/>
    <col min="12043" max="12043" width="12.7109375" style="132" customWidth="1"/>
    <col min="12044" max="12044" width="10.85546875" style="132" bestFit="1" customWidth="1"/>
    <col min="12045" max="12289" width="12.7109375" style="132"/>
    <col min="12290" max="12290" width="21.28515625" style="132" customWidth="1"/>
    <col min="12291" max="12291" width="15" style="132" bestFit="1" customWidth="1"/>
    <col min="12292" max="12292" width="4.28515625" style="132" customWidth="1"/>
    <col min="12293" max="12293" width="10" style="132" customWidth="1"/>
    <col min="12294" max="12294" width="8.5703125" style="132" customWidth="1"/>
    <col min="12295" max="12295" width="8.5703125" style="132" bestFit="1" customWidth="1"/>
    <col min="12296" max="12297" width="7.140625" style="132" bestFit="1" customWidth="1"/>
    <col min="12298" max="12298" width="5.85546875" style="132" bestFit="1" customWidth="1"/>
    <col min="12299" max="12299" width="12.7109375" style="132" customWidth="1"/>
    <col min="12300" max="12300" width="10.85546875" style="132" bestFit="1" customWidth="1"/>
    <col min="12301" max="12545" width="12.7109375" style="132"/>
    <col min="12546" max="12546" width="21.28515625" style="132" customWidth="1"/>
    <col min="12547" max="12547" width="15" style="132" bestFit="1" customWidth="1"/>
    <col min="12548" max="12548" width="4.28515625" style="132" customWidth="1"/>
    <col min="12549" max="12549" width="10" style="132" customWidth="1"/>
    <col min="12550" max="12550" width="8.5703125" style="132" customWidth="1"/>
    <col min="12551" max="12551" width="8.5703125" style="132" bestFit="1" customWidth="1"/>
    <col min="12552" max="12553" width="7.140625" style="132" bestFit="1" customWidth="1"/>
    <col min="12554" max="12554" width="5.85546875" style="132" bestFit="1" customWidth="1"/>
    <col min="12555" max="12555" width="12.7109375" style="132" customWidth="1"/>
    <col min="12556" max="12556" width="10.85546875" style="132" bestFit="1" customWidth="1"/>
    <col min="12557" max="12801" width="12.7109375" style="132"/>
    <col min="12802" max="12802" width="21.28515625" style="132" customWidth="1"/>
    <col min="12803" max="12803" width="15" style="132" bestFit="1" customWidth="1"/>
    <col min="12804" max="12804" width="4.28515625" style="132" customWidth="1"/>
    <col min="12805" max="12805" width="10" style="132" customWidth="1"/>
    <col min="12806" max="12806" width="8.5703125" style="132" customWidth="1"/>
    <col min="12807" max="12807" width="8.5703125" style="132" bestFit="1" customWidth="1"/>
    <col min="12808" max="12809" width="7.140625" style="132" bestFit="1" customWidth="1"/>
    <col min="12810" max="12810" width="5.85546875" style="132" bestFit="1" customWidth="1"/>
    <col min="12811" max="12811" width="12.7109375" style="132" customWidth="1"/>
    <col min="12812" max="12812" width="10.85546875" style="132" bestFit="1" customWidth="1"/>
    <col min="12813" max="13057" width="12.7109375" style="132"/>
    <col min="13058" max="13058" width="21.28515625" style="132" customWidth="1"/>
    <col min="13059" max="13059" width="15" style="132" bestFit="1" customWidth="1"/>
    <col min="13060" max="13060" width="4.28515625" style="132" customWidth="1"/>
    <col min="13061" max="13061" width="10" style="132" customWidth="1"/>
    <col min="13062" max="13062" width="8.5703125" style="132" customWidth="1"/>
    <col min="13063" max="13063" width="8.5703125" style="132" bestFit="1" customWidth="1"/>
    <col min="13064" max="13065" width="7.140625" style="132" bestFit="1" customWidth="1"/>
    <col min="13066" max="13066" width="5.85546875" style="132" bestFit="1" customWidth="1"/>
    <col min="13067" max="13067" width="12.7109375" style="132" customWidth="1"/>
    <col min="13068" max="13068" width="10.85546875" style="132" bestFit="1" customWidth="1"/>
    <col min="13069" max="13313" width="12.7109375" style="132"/>
    <col min="13314" max="13314" width="21.28515625" style="132" customWidth="1"/>
    <col min="13315" max="13315" width="15" style="132" bestFit="1" customWidth="1"/>
    <col min="13316" max="13316" width="4.28515625" style="132" customWidth="1"/>
    <col min="13317" max="13317" width="10" style="132" customWidth="1"/>
    <col min="13318" max="13318" width="8.5703125" style="132" customWidth="1"/>
    <col min="13319" max="13319" width="8.5703125" style="132" bestFit="1" customWidth="1"/>
    <col min="13320" max="13321" width="7.140625" style="132" bestFit="1" customWidth="1"/>
    <col min="13322" max="13322" width="5.85546875" style="132" bestFit="1" customWidth="1"/>
    <col min="13323" max="13323" width="12.7109375" style="132" customWidth="1"/>
    <col min="13324" max="13324" width="10.85546875" style="132" bestFit="1" customWidth="1"/>
    <col min="13325" max="13569" width="12.7109375" style="132"/>
    <col min="13570" max="13570" width="21.28515625" style="132" customWidth="1"/>
    <col min="13571" max="13571" width="15" style="132" bestFit="1" customWidth="1"/>
    <col min="13572" max="13572" width="4.28515625" style="132" customWidth="1"/>
    <col min="13573" max="13573" width="10" style="132" customWidth="1"/>
    <col min="13574" max="13574" width="8.5703125" style="132" customWidth="1"/>
    <col min="13575" max="13575" width="8.5703125" style="132" bestFit="1" customWidth="1"/>
    <col min="13576" max="13577" width="7.140625" style="132" bestFit="1" customWidth="1"/>
    <col min="13578" max="13578" width="5.85546875" style="132" bestFit="1" customWidth="1"/>
    <col min="13579" max="13579" width="12.7109375" style="132" customWidth="1"/>
    <col min="13580" max="13580" width="10.85546875" style="132" bestFit="1" customWidth="1"/>
    <col min="13581" max="13825" width="12.7109375" style="132"/>
    <col min="13826" max="13826" width="21.28515625" style="132" customWidth="1"/>
    <col min="13827" max="13827" width="15" style="132" bestFit="1" customWidth="1"/>
    <col min="13828" max="13828" width="4.28515625" style="132" customWidth="1"/>
    <col min="13829" max="13829" width="10" style="132" customWidth="1"/>
    <col min="13830" max="13830" width="8.5703125" style="132" customWidth="1"/>
    <col min="13831" max="13831" width="8.5703125" style="132" bestFit="1" customWidth="1"/>
    <col min="13832" max="13833" width="7.140625" style="132" bestFit="1" customWidth="1"/>
    <col min="13834" max="13834" width="5.85546875" style="132" bestFit="1" customWidth="1"/>
    <col min="13835" max="13835" width="12.7109375" style="132" customWidth="1"/>
    <col min="13836" max="13836" width="10.85546875" style="132" bestFit="1" customWidth="1"/>
    <col min="13837" max="14081" width="12.7109375" style="132"/>
    <col min="14082" max="14082" width="21.28515625" style="132" customWidth="1"/>
    <col min="14083" max="14083" width="15" style="132" bestFit="1" customWidth="1"/>
    <col min="14084" max="14084" width="4.28515625" style="132" customWidth="1"/>
    <col min="14085" max="14085" width="10" style="132" customWidth="1"/>
    <col min="14086" max="14086" width="8.5703125" style="132" customWidth="1"/>
    <col min="14087" max="14087" width="8.5703125" style="132" bestFit="1" customWidth="1"/>
    <col min="14088" max="14089" width="7.140625" style="132" bestFit="1" customWidth="1"/>
    <col min="14090" max="14090" width="5.85546875" style="132" bestFit="1" customWidth="1"/>
    <col min="14091" max="14091" width="12.7109375" style="132" customWidth="1"/>
    <col min="14092" max="14092" width="10.85546875" style="132" bestFit="1" customWidth="1"/>
    <col min="14093" max="14337" width="12.7109375" style="132"/>
    <col min="14338" max="14338" width="21.28515625" style="132" customWidth="1"/>
    <col min="14339" max="14339" width="15" style="132" bestFit="1" customWidth="1"/>
    <col min="14340" max="14340" width="4.28515625" style="132" customWidth="1"/>
    <col min="14341" max="14341" width="10" style="132" customWidth="1"/>
    <col min="14342" max="14342" width="8.5703125" style="132" customWidth="1"/>
    <col min="14343" max="14343" width="8.5703125" style="132" bestFit="1" customWidth="1"/>
    <col min="14344" max="14345" width="7.140625" style="132" bestFit="1" customWidth="1"/>
    <col min="14346" max="14346" width="5.85546875" style="132" bestFit="1" customWidth="1"/>
    <col min="14347" max="14347" width="12.7109375" style="132" customWidth="1"/>
    <col min="14348" max="14348" width="10.85546875" style="132" bestFit="1" customWidth="1"/>
    <col min="14349" max="14593" width="12.7109375" style="132"/>
    <col min="14594" max="14594" width="21.28515625" style="132" customWidth="1"/>
    <col min="14595" max="14595" width="15" style="132" bestFit="1" customWidth="1"/>
    <col min="14596" max="14596" width="4.28515625" style="132" customWidth="1"/>
    <col min="14597" max="14597" width="10" style="132" customWidth="1"/>
    <col min="14598" max="14598" width="8.5703125" style="132" customWidth="1"/>
    <col min="14599" max="14599" width="8.5703125" style="132" bestFit="1" customWidth="1"/>
    <col min="14600" max="14601" width="7.140625" style="132" bestFit="1" customWidth="1"/>
    <col min="14602" max="14602" width="5.85546875" style="132" bestFit="1" customWidth="1"/>
    <col min="14603" max="14603" width="12.7109375" style="132" customWidth="1"/>
    <col min="14604" max="14604" width="10.85546875" style="132" bestFit="1" customWidth="1"/>
    <col min="14605" max="14849" width="12.7109375" style="132"/>
    <col min="14850" max="14850" width="21.28515625" style="132" customWidth="1"/>
    <col min="14851" max="14851" width="15" style="132" bestFit="1" customWidth="1"/>
    <col min="14852" max="14852" width="4.28515625" style="132" customWidth="1"/>
    <col min="14853" max="14853" width="10" style="132" customWidth="1"/>
    <col min="14854" max="14854" width="8.5703125" style="132" customWidth="1"/>
    <col min="14855" max="14855" width="8.5703125" style="132" bestFit="1" customWidth="1"/>
    <col min="14856" max="14857" width="7.140625" style="132" bestFit="1" customWidth="1"/>
    <col min="14858" max="14858" width="5.85546875" style="132" bestFit="1" customWidth="1"/>
    <col min="14859" max="14859" width="12.7109375" style="132" customWidth="1"/>
    <col min="14860" max="14860" width="10.85546875" style="132" bestFit="1" customWidth="1"/>
    <col min="14861" max="15105" width="12.7109375" style="132"/>
    <col min="15106" max="15106" width="21.28515625" style="132" customWidth="1"/>
    <col min="15107" max="15107" width="15" style="132" bestFit="1" customWidth="1"/>
    <col min="15108" max="15108" width="4.28515625" style="132" customWidth="1"/>
    <col min="15109" max="15109" width="10" style="132" customWidth="1"/>
    <col min="15110" max="15110" width="8.5703125" style="132" customWidth="1"/>
    <col min="15111" max="15111" width="8.5703125" style="132" bestFit="1" customWidth="1"/>
    <col min="15112" max="15113" width="7.140625" style="132" bestFit="1" customWidth="1"/>
    <col min="15114" max="15114" width="5.85546875" style="132" bestFit="1" customWidth="1"/>
    <col min="15115" max="15115" width="12.7109375" style="132" customWidth="1"/>
    <col min="15116" max="15116" width="10.85546875" style="132" bestFit="1" customWidth="1"/>
    <col min="15117" max="15361" width="12.7109375" style="132"/>
    <col min="15362" max="15362" width="21.28515625" style="132" customWidth="1"/>
    <col min="15363" max="15363" width="15" style="132" bestFit="1" customWidth="1"/>
    <col min="15364" max="15364" width="4.28515625" style="132" customWidth="1"/>
    <col min="15365" max="15365" width="10" style="132" customWidth="1"/>
    <col min="15366" max="15366" width="8.5703125" style="132" customWidth="1"/>
    <col min="15367" max="15367" width="8.5703125" style="132" bestFit="1" customWidth="1"/>
    <col min="15368" max="15369" width="7.140625" style="132" bestFit="1" customWidth="1"/>
    <col min="15370" max="15370" width="5.85546875" style="132" bestFit="1" customWidth="1"/>
    <col min="15371" max="15371" width="12.7109375" style="132" customWidth="1"/>
    <col min="15372" max="15372" width="10.85546875" style="132" bestFit="1" customWidth="1"/>
    <col min="15373" max="15617" width="12.7109375" style="132"/>
    <col min="15618" max="15618" width="21.28515625" style="132" customWidth="1"/>
    <col min="15619" max="15619" width="15" style="132" bestFit="1" customWidth="1"/>
    <col min="15620" max="15620" width="4.28515625" style="132" customWidth="1"/>
    <col min="15621" max="15621" width="10" style="132" customWidth="1"/>
    <col min="15622" max="15622" width="8.5703125" style="132" customWidth="1"/>
    <col min="15623" max="15623" width="8.5703125" style="132" bestFit="1" customWidth="1"/>
    <col min="15624" max="15625" width="7.140625" style="132" bestFit="1" customWidth="1"/>
    <col min="15626" max="15626" width="5.85546875" style="132" bestFit="1" customWidth="1"/>
    <col min="15627" max="15627" width="12.7109375" style="132" customWidth="1"/>
    <col min="15628" max="15628" width="10.85546875" style="132" bestFit="1" customWidth="1"/>
    <col min="15629" max="15873" width="12.7109375" style="132"/>
    <col min="15874" max="15874" width="21.28515625" style="132" customWidth="1"/>
    <col min="15875" max="15875" width="15" style="132" bestFit="1" customWidth="1"/>
    <col min="15876" max="15876" width="4.28515625" style="132" customWidth="1"/>
    <col min="15877" max="15877" width="10" style="132" customWidth="1"/>
    <col min="15878" max="15878" width="8.5703125" style="132" customWidth="1"/>
    <col min="15879" max="15879" width="8.5703125" style="132" bestFit="1" customWidth="1"/>
    <col min="15880" max="15881" width="7.140625" style="132" bestFit="1" customWidth="1"/>
    <col min="15882" max="15882" width="5.85546875" style="132" bestFit="1" customWidth="1"/>
    <col min="15883" max="15883" width="12.7109375" style="132" customWidth="1"/>
    <col min="15884" max="15884" width="10.85546875" style="132" bestFit="1" customWidth="1"/>
    <col min="15885" max="16129" width="12.7109375" style="132"/>
    <col min="16130" max="16130" width="21.28515625" style="132" customWidth="1"/>
    <col min="16131" max="16131" width="15" style="132" bestFit="1" customWidth="1"/>
    <col min="16132" max="16132" width="4.28515625" style="132" customWidth="1"/>
    <col min="16133" max="16133" width="10" style="132" customWidth="1"/>
    <col min="16134" max="16134" width="8.5703125" style="132" customWidth="1"/>
    <col min="16135" max="16135" width="8.5703125" style="132" bestFit="1" customWidth="1"/>
    <col min="16136" max="16137" width="7.140625" style="132" bestFit="1" customWidth="1"/>
    <col min="16138" max="16138" width="5.85546875" style="132" bestFit="1" customWidth="1"/>
    <col min="16139" max="16139" width="12.7109375" style="132" customWidth="1"/>
    <col min="16140" max="16140" width="10.85546875" style="132" bestFit="1" customWidth="1"/>
    <col min="16141" max="16384" width="12.7109375" style="132"/>
  </cols>
  <sheetData>
    <row r="1" spans="2:12">
      <c r="B1" s="127" t="str">
        <f>المدخلات!G1</f>
        <v>المندوبية الجهوية للتربية</v>
      </c>
      <c r="C1" s="128">
        <f>المدخلات!I1</f>
        <v>0</v>
      </c>
      <c r="D1" s="129"/>
      <c r="E1" s="129"/>
      <c r="F1" s="130" t="str">
        <f>المدخلات!G4</f>
        <v>القسم</v>
      </c>
      <c r="G1" s="131"/>
      <c r="H1" s="393">
        <f>المدخلات!I4</f>
        <v>0</v>
      </c>
      <c r="I1" s="394"/>
    </row>
    <row r="2" spans="2:12">
      <c r="B2" s="127" t="str">
        <f>المدخلات!G2</f>
        <v>المدرسة الإبتدائية</v>
      </c>
      <c r="C2" s="128">
        <f>المدخلات!I2</f>
        <v>0</v>
      </c>
      <c r="D2" s="134"/>
      <c r="E2" s="134"/>
      <c r="F2" s="130" t="str">
        <f>المدخلات!G5</f>
        <v>السنة الدراسية</v>
      </c>
      <c r="G2" s="136"/>
      <c r="H2" s="395" t="str">
        <f>المدخلات!I5</f>
        <v>2019-2018</v>
      </c>
      <c r="I2" s="396"/>
    </row>
    <row r="3" spans="2:12">
      <c r="B3" s="133" t="str">
        <f>المدخلات!G3</f>
        <v>المعلم (ة)</v>
      </c>
      <c r="C3" s="162">
        <f>المدخلات!I3</f>
        <v>0</v>
      </c>
      <c r="D3" s="137"/>
      <c r="E3" s="137"/>
      <c r="F3" s="135" t="str">
        <f>المدخلات!G6</f>
        <v>عدد التلاميذ</v>
      </c>
      <c r="G3" s="138"/>
      <c r="H3" s="397">
        <f>المدخلات!I6</f>
        <v>45</v>
      </c>
      <c r="I3" s="398"/>
    </row>
    <row r="5" spans="2:12" ht="27.75">
      <c r="B5" s="399" t="s">
        <v>94</v>
      </c>
      <c r="C5" s="399"/>
      <c r="D5" s="399"/>
      <c r="E5" s="399"/>
      <c r="F5" s="399"/>
      <c r="G5" s="399"/>
      <c r="H5" s="399"/>
      <c r="I5" s="399"/>
      <c r="K5" s="139"/>
      <c r="L5" s="139"/>
    </row>
    <row r="6" spans="2:12">
      <c r="L6" s="139"/>
    </row>
    <row r="7" spans="2:12">
      <c r="B7" s="140" t="s">
        <v>95</v>
      </c>
      <c r="C7" s="391" t="str">
        <f>VLOOKUP(H7,ثلاثي1!A5:AK49,2,FALSE)</f>
        <v/>
      </c>
      <c r="D7" s="392"/>
      <c r="E7" s="392"/>
      <c r="G7" s="144" t="s">
        <v>98</v>
      </c>
      <c r="H7" s="163">
        <v>1</v>
      </c>
    </row>
    <row r="8" spans="2:12" s="141" customFormat="1">
      <c r="L8" s="139"/>
    </row>
    <row r="9" spans="2:12" s="141" customFormat="1" ht="18">
      <c r="B9" s="400" t="str">
        <f>ثلاثي1!D3</f>
        <v>مجال اللغة العربية</v>
      </c>
      <c r="C9" s="401"/>
      <c r="D9" s="132"/>
      <c r="E9" s="140" t="str">
        <f>ثلاثي1!B57</f>
        <v>معدل القسم</v>
      </c>
      <c r="F9" s="142" t="str">
        <f>ثلاثي1!B56</f>
        <v>أدنى عدد</v>
      </c>
      <c r="G9" s="142" t="str">
        <f>ثلاثي1!B55</f>
        <v>أعلى عدد</v>
      </c>
      <c r="L9" s="143"/>
    </row>
    <row r="10" spans="2:12" s="141" customFormat="1">
      <c r="B10" s="144" t="str">
        <f>ثلاثي1!D4</f>
        <v>تواصل شفوي</v>
      </c>
      <c r="C10" s="145">
        <f>VLOOKUP(H7,ثلاثي1!A5:AK49,4,FALSE)</f>
        <v>0</v>
      </c>
      <c r="D10" s="132"/>
      <c r="E10" s="146" t="e">
        <f>ثلاثي1!D57</f>
        <v>#DIV/0!</v>
      </c>
      <c r="F10" s="147">
        <f>ثلاثي1!D56</f>
        <v>0</v>
      </c>
      <c r="G10" s="147">
        <f>ثلاثي1!D55</f>
        <v>0</v>
      </c>
      <c r="H10" s="153" t="str">
        <f>IF(AND(C10=F10,C$39=G$39),"للتثبت","")</f>
        <v>للتثبت</v>
      </c>
    </row>
    <row r="11" spans="2:12" s="141" customFormat="1">
      <c r="B11" s="148" t="str">
        <f>ثلاثي1!E4</f>
        <v>قراءة</v>
      </c>
      <c r="C11" s="145">
        <f>VLOOKUP(H7,ثلاثي1!A5:AK49,5,FALSE)</f>
        <v>0</v>
      </c>
      <c r="D11" s="149"/>
      <c r="E11" s="146" t="e">
        <f>ثلاثي1!E57</f>
        <v>#DIV/0!</v>
      </c>
      <c r="F11" s="147">
        <f>ثلاثي1!E56</f>
        <v>0</v>
      </c>
      <c r="G11" s="147">
        <f>ثلاثي1!E55</f>
        <v>0</v>
      </c>
      <c r="H11" s="153" t="str">
        <f t="shared" ref="H11:H14" si="0">IF(AND(C11=F11,C$39=G$39),"للتثبت","")</f>
        <v>للتثبت</v>
      </c>
      <c r="I11" s="149"/>
      <c r="J11" s="150"/>
      <c r="K11" s="150"/>
      <c r="L11" s="150"/>
    </row>
    <row r="12" spans="2:12" s="141" customFormat="1">
      <c r="B12" s="148" t="str">
        <f>ثلاثي1!F4</f>
        <v>قواعد اللغة</v>
      </c>
      <c r="C12" s="145">
        <f>VLOOKUP(H7,ثلاثي1!A5:AK49,6,FALSE)</f>
        <v>0</v>
      </c>
      <c r="D12" s="149"/>
      <c r="E12" s="146" t="e">
        <f>ثلاثي1!F57</f>
        <v>#DIV/0!</v>
      </c>
      <c r="F12" s="147">
        <f>ثلاثي1!F56</f>
        <v>0</v>
      </c>
      <c r="G12" s="147">
        <f>+ثلاثي1!F55</f>
        <v>0</v>
      </c>
      <c r="H12" s="153" t="str">
        <f t="shared" si="0"/>
        <v>للتثبت</v>
      </c>
      <c r="I12" s="149"/>
      <c r="J12" s="150"/>
      <c r="K12" s="150"/>
      <c r="L12" s="150"/>
    </row>
    <row r="13" spans="2:12" s="141" customFormat="1">
      <c r="B13" s="148" t="str">
        <f>ثلاثي1!G4</f>
        <v>إنتاج كتابي</v>
      </c>
      <c r="C13" s="145">
        <f>VLOOKUP(H7,ثلاثي1!A5:AK49,7,FALSE)</f>
        <v>0</v>
      </c>
      <c r="D13" s="149"/>
      <c r="E13" s="146" t="e">
        <f>ثلاثي1!G57</f>
        <v>#DIV/0!</v>
      </c>
      <c r="F13" s="147">
        <f>ثلاثي1!G56</f>
        <v>0</v>
      </c>
      <c r="G13" s="147">
        <f>ثلاثي1!G55</f>
        <v>0</v>
      </c>
      <c r="H13" s="153" t="str">
        <f t="shared" si="0"/>
        <v>للتثبت</v>
      </c>
      <c r="I13" s="149"/>
      <c r="J13" s="150"/>
      <c r="K13" s="150"/>
      <c r="L13" s="150"/>
    </row>
    <row r="14" spans="2:12">
      <c r="B14" s="148" t="str">
        <f>ثلاثي1!I4</f>
        <v>معدل المجال</v>
      </c>
      <c r="C14" s="166">
        <f>VLOOKUP(H7,ثلاثي1!A5:AK49,9,FALSE)</f>
        <v>0</v>
      </c>
      <c r="D14" s="149"/>
      <c r="E14" s="146">
        <f>ثلاثي1!I57</f>
        <v>0</v>
      </c>
      <c r="F14" s="147">
        <f>ثلاثي1!I56</f>
        <v>0</v>
      </c>
      <c r="G14" s="147">
        <f>ثلاثي1!I55</f>
        <v>0</v>
      </c>
      <c r="H14" s="153" t="str">
        <f t="shared" si="0"/>
        <v>للتثبت</v>
      </c>
      <c r="I14" s="149"/>
      <c r="J14" s="149"/>
      <c r="K14" s="150"/>
      <c r="L14" s="150"/>
    </row>
    <row r="15" spans="2:12">
      <c r="B15" s="149"/>
      <c r="C15" s="151"/>
      <c r="D15" s="149"/>
      <c r="E15" s="152"/>
      <c r="F15" s="151"/>
      <c r="G15" s="151"/>
      <c r="H15" s="152"/>
      <c r="J15" s="149"/>
      <c r="K15" s="149"/>
      <c r="L15" s="149"/>
    </row>
    <row r="16" spans="2:12" ht="18">
      <c r="B16" s="389" t="str">
        <f>ثلاثي1!K3</f>
        <v>مجال العلوم والتكنولوجيا</v>
      </c>
      <c r="C16" s="390"/>
      <c r="D16" s="149"/>
      <c r="E16" s="152"/>
      <c r="F16" s="153"/>
      <c r="G16" s="153"/>
      <c r="H16" s="153"/>
      <c r="K16" s="149"/>
      <c r="L16" s="149"/>
    </row>
    <row r="17" spans="2:12">
      <c r="B17" s="148" t="str">
        <f>ثلاثي1!K4</f>
        <v>رياضيات</v>
      </c>
      <c r="C17" s="154">
        <f>VLOOKUP(H7,ثلاثي1!A5:AK49,11,FALSE)</f>
        <v>0</v>
      </c>
      <c r="E17" s="146" t="e">
        <f>ثلاثي1!K57</f>
        <v>#DIV/0!</v>
      </c>
      <c r="F17" s="147">
        <f>ثلاثي1!K56</f>
        <v>0</v>
      </c>
      <c r="G17" s="147">
        <f>ثلاثي1!K55</f>
        <v>0</v>
      </c>
      <c r="H17" s="153" t="str">
        <f>IF(AND(C17=F17,C$39=G$39),"للتثبت","")</f>
        <v>للتثبت</v>
      </c>
      <c r="I17" s="155"/>
      <c r="K17" s="149"/>
      <c r="L17" s="149"/>
    </row>
    <row r="18" spans="2:12">
      <c r="B18" s="148" t="str">
        <f>ثلاثي1!L4</f>
        <v>الإيقاظ العلمي</v>
      </c>
      <c r="C18" s="145">
        <f>VLOOKUP(H7,ثلاثي1!A5:AK49,12,FALSE)</f>
        <v>0</v>
      </c>
      <c r="D18" s="156"/>
      <c r="E18" s="146" t="e">
        <f>ثلاثي1!L57</f>
        <v>#DIV/0!</v>
      </c>
      <c r="F18" s="147">
        <f>ثلاثي1!L56</f>
        <v>0</v>
      </c>
      <c r="G18" s="147">
        <f>ثلاثي1!L55</f>
        <v>0</v>
      </c>
      <c r="H18" s="153" t="str">
        <f t="shared" ref="H18:H20" si="1">IF(AND(C18=F18,C$39=G$39),"للتثبت","")</f>
        <v>للتثبت</v>
      </c>
      <c r="I18" s="155"/>
      <c r="J18" s="155"/>
      <c r="K18" s="149"/>
      <c r="L18" s="149"/>
    </row>
    <row r="19" spans="2:12">
      <c r="B19" s="148" t="str">
        <f>ثلاثي1!M4</f>
        <v>تربية تكنولوجية</v>
      </c>
      <c r="C19" s="145">
        <f>VLOOKUP(H7,ثلاثي1!A5:AK49,13,FALSE)</f>
        <v>0</v>
      </c>
      <c r="D19" s="149"/>
      <c r="E19" s="146" t="e">
        <f>ثلاثي1!M57</f>
        <v>#DIV/0!</v>
      </c>
      <c r="F19" s="147">
        <f>ثلاثي1!M56</f>
        <v>0</v>
      </c>
      <c r="G19" s="147">
        <f>ثلاثي1!M55</f>
        <v>0</v>
      </c>
      <c r="H19" s="153" t="str">
        <f t="shared" si="1"/>
        <v>للتثبت</v>
      </c>
      <c r="I19" s="149"/>
      <c r="J19" s="155"/>
      <c r="K19" s="149"/>
      <c r="L19" s="149"/>
    </row>
    <row r="20" spans="2:12">
      <c r="B20" s="148" t="str">
        <f>ثلاثي1!O4</f>
        <v>معدل المجال</v>
      </c>
      <c r="C20" s="167">
        <f>VLOOKUP(H7,ثلاثي1!A5:AK49,15,FALSE)</f>
        <v>0</v>
      </c>
      <c r="D20" s="149"/>
      <c r="E20" s="146">
        <f>ثلاثي1!O57</f>
        <v>0</v>
      </c>
      <c r="F20" s="147">
        <f>ثلاثي1!O56</f>
        <v>0</v>
      </c>
      <c r="G20" s="147">
        <f>ثلاثي1!O55</f>
        <v>0</v>
      </c>
      <c r="H20" s="153" t="str">
        <f t="shared" si="1"/>
        <v>للتثبت</v>
      </c>
      <c r="I20" s="149"/>
      <c r="J20" s="149"/>
      <c r="K20" s="149"/>
      <c r="L20" s="149"/>
    </row>
    <row r="21" spans="2:12">
      <c r="B21" s="149"/>
      <c r="C21" s="153"/>
      <c r="D21" s="149"/>
      <c r="E21" s="152"/>
      <c r="F21" s="153"/>
      <c r="G21" s="153"/>
      <c r="H21" s="153"/>
      <c r="I21" s="152"/>
      <c r="J21" s="149"/>
      <c r="K21" s="149"/>
      <c r="L21" s="149"/>
    </row>
    <row r="22" spans="2:12" ht="18">
      <c r="B22" s="389" t="str">
        <f>ثلاثي1!Q3</f>
        <v>مجال التنشئة</v>
      </c>
      <c r="C22" s="390"/>
      <c r="D22" s="149"/>
      <c r="H22" s="153"/>
      <c r="K22" s="149"/>
      <c r="L22" s="149"/>
    </row>
    <row r="23" spans="2:12">
      <c r="B23" s="148" t="str">
        <f>ثلاثي1!Q4</f>
        <v>تربية إسلامية</v>
      </c>
      <c r="C23" s="154">
        <f>VLOOKUP(H7,ثلاثي1!A5:AK49,17,FALSE)</f>
        <v>0</v>
      </c>
      <c r="E23" s="146" t="e">
        <f>ثلاثي1!Q57</f>
        <v>#DIV/0!</v>
      </c>
      <c r="F23" s="147">
        <f>ثلاثي1!Q56</f>
        <v>0</v>
      </c>
      <c r="G23" s="147">
        <f>ثلاثي1!Q55</f>
        <v>0</v>
      </c>
      <c r="H23" s="153" t="str">
        <f>IF(AND(C23=F23,C$39=G$39),"للتثبت","")</f>
        <v>للتثبت</v>
      </c>
      <c r="J23" s="149"/>
      <c r="K23" s="149"/>
      <c r="L23" s="149"/>
    </row>
    <row r="24" spans="2:12">
      <c r="B24" s="148" t="str">
        <f>ثلاثي1!R4</f>
        <v>تاريخ</v>
      </c>
      <c r="C24" s="154">
        <f>VLOOKUP(H7,ثلاثي1!A5:AK49,18,FALSE)</f>
        <v>0</v>
      </c>
      <c r="E24" s="146" t="e">
        <f>ثلاثي1!R57</f>
        <v>#DIV/0!</v>
      </c>
      <c r="F24" s="147">
        <f>ثلاثي1!R56</f>
        <v>0</v>
      </c>
      <c r="G24" s="147">
        <f>ثلاثي1!R55</f>
        <v>0</v>
      </c>
      <c r="H24" s="153" t="str">
        <f t="shared" ref="H24:H30" si="2">IF(AND(C24=F24,C$39=G$39),"للتثبت","")</f>
        <v>للتثبت</v>
      </c>
      <c r="J24" s="149"/>
      <c r="K24" s="149"/>
      <c r="L24" s="149"/>
    </row>
    <row r="25" spans="2:12">
      <c r="B25" s="148" t="str">
        <f>ثلاثي1!S4</f>
        <v>جغرافيا</v>
      </c>
      <c r="C25" s="154">
        <f>VLOOKUP(H7,ثلاثي1!A5:AK49,19,FALSE)</f>
        <v>0</v>
      </c>
      <c r="E25" s="146" t="e">
        <f>ثلاثي1!S57</f>
        <v>#DIV/0!</v>
      </c>
      <c r="F25" s="147">
        <f>ثلاثي1!S56</f>
        <v>0</v>
      </c>
      <c r="G25" s="147">
        <f>ثلاثي1!S55</f>
        <v>0</v>
      </c>
      <c r="H25" s="153" t="str">
        <f t="shared" si="2"/>
        <v>للتثبت</v>
      </c>
      <c r="J25" s="149"/>
      <c r="K25" s="149"/>
      <c r="L25" s="149"/>
    </row>
    <row r="26" spans="2:12">
      <c r="B26" s="148" t="str">
        <f>ثلاثي1!T4</f>
        <v>تربية مدنية</v>
      </c>
      <c r="C26" s="154">
        <f>VLOOKUP(H7,ثلاثي1!A5:AK49,20,FALSE)</f>
        <v>0</v>
      </c>
      <c r="E26" s="146" t="e">
        <f>ثلاثي1!T57</f>
        <v>#DIV/0!</v>
      </c>
      <c r="F26" s="147">
        <f>ثلاثي1!T56</f>
        <v>0</v>
      </c>
      <c r="G26" s="147">
        <f>ثلاثي1!T55</f>
        <v>0</v>
      </c>
      <c r="H26" s="153" t="str">
        <f t="shared" si="2"/>
        <v>للتثبت</v>
      </c>
      <c r="J26" s="149"/>
      <c r="K26" s="149"/>
      <c r="L26" s="149"/>
    </row>
    <row r="27" spans="2:12">
      <c r="B27" s="148" t="str">
        <f>ثلاثي1!U4</f>
        <v>تربية تشكيلية</v>
      </c>
      <c r="C27" s="154">
        <f>VLOOKUP(H7,ثلاثي1!A5:AK49,21,FALSE)</f>
        <v>0</v>
      </c>
      <c r="D27" s="149"/>
      <c r="E27" s="146" t="e">
        <f>ثلاثي1!U57</f>
        <v>#DIV/0!</v>
      </c>
      <c r="F27" s="147">
        <f>ثلاثي1!U56</f>
        <v>0</v>
      </c>
      <c r="G27" s="147">
        <f>ثلاثي1!U55</f>
        <v>0</v>
      </c>
      <c r="H27" s="153" t="str">
        <f t="shared" si="2"/>
        <v>للتثبت</v>
      </c>
      <c r="I27" s="149"/>
      <c r="J27" s="149"/>
      <c r="K27" s="149"/>
      <c r="L27" s="149"/>
    </row>
    <row r="28" spans="2:12">
      <c r="B28" s="148" t="str">
        <f>ثلاثي1!V4</f>
        <v>تربية موسيقية</v>
      </c>
      <c r="C28" s="154">
        <f>VLOOKUP(H7,ثلاثي1!A5:AK49,22,FALSE)</f>
        <v>0</v>
      </c>
      <c r="D28" s="149"/>
      <c r="E28" s="146" t="e">
        <f>ثلاثي1!V57</f>
        <v>#DIV/0!</v>
      </c>
      <c r="F28" s="147">
        <f>ثلاثي1!V56</f>
        <v>0</v>
      </c>
      <c r="G28" s="147">
        <f>ثلاثي1!V55</f>
        <v>0</v>
      </c>
      <c r="H28" s="153" t="str">
        <f t="shared" si="2"/>
        <v>للتثبت</v>
      </c>
      <c r="J28" s="149"/>
      <c r="K28" s="149"/>
      <c r="L28" s="149"/>
    </row>
    <row r="29" spans="2:12">
      <c r="B29" s="148" t="str">
        <f>ثلاثي1!W4</f>
        <v>تربية بدنية</v>
      </c>
      <c r="C29" s="154">
        <f>IF(VLOOKUP(H7,ثلاثي1!A5:AK49,23,FALSE)=7.77,"معفى",VLOOKUP(H7,ثلاثي1!A5:AK49,23,FALSE))</f>
        <v>0</v>
      </c>
      <c r="E29" s="146">
        <f>ثلاثي1!W57</f>
        <v>0</v>
      </c>
      <c r="F29" s="147">
        <f>ثلاثي1!W56</f>
        <v>0</v>
      </c>
      <c r="G29" s="147">
        <f>ثلاثي1!W55</f>
        <v>0</v>
      </c>
      <c r="H29" s="153" t="str">
        <f t="shared" si="2"/>
        <v>للتثبت</v>
      </c>
      <c r="J29" s="149"/>
      <c r="K29" s="149"/>
      <c r="L29" s="149"/>
    </row>
    <row r="30" spans="2:12">
      <c r="B30" s="148" t="str">
        <f>ثلاثي1!Y4</f>
        <v>معدل المجال</v>
      </c>
      <c r="C30" s="167">
        <f>VLOOKUP(H7,ثلاثي1!A5:AK49,25,FALSE)</f>
        <v>0</v>
      </c>
      <c r="E30" s="146">
        <f>ثلاثي1!Y57</f>
        <v>0</v>
      </c>
      <c r="F30" s="147">
        <f>ثلاثي1!Y56</f>
        <v>0</v>
      </c>
      <c r="G30" s="147">
        <f>ثلاثي1!Y55</f>
        <v>0</v>
      </c>
      <c r="H30" s="153" t="str">
        <f t="shared" si="2"/>
        <v>للتثبت</v>
      </c>
      <c r="J30" s="149"/>
      <c r="K30" s="149"/>
      <c r="L30" s="149"/>
    </row>
    <row r="31" spans="2:12">
      <c r="B31" s="149"/>
      <c r="C31" s="153"/>
      <c r="D31" s="149"/>
      <c r="E31" s="152"/>
      <c r="H31" s="153"/>
      <c r="J31" s="149"/>
      <c r="K31" s="151"/>
      <c r="L31" s="149"/>
    </row>
    <row r="32" spans="2:12" ht="18">
      <c r="B32" s="389" t="str">
        <f>ثلاثي1!AA3</f>
        <v>مجال اللغات</v>
      </c>
      <c r="C32" s="390"/>
      <c r="E32" s="152"/>
      <c r="H32" s="152"/>
      <c r="I32" s="151"/>
      <c r="J32" s="149"/>
      <c r="K32" s="151"/>
      <c r="L32" s="149"/>
    </row>
    <row r="33" spans="2:12">
      <c r="B33" s="148" t="str">
        <f>ثلاثي1!AA4</f>
        <v>Expr orale</v>
      </c>
      <c r="C33" s="145">
        <f>VLOOKUP(H7,ثلاثي1!A5:AK49,27,FALSE)</f>
        <v>0</v>
      </c>
      <c r="D33" s="149"/>
      <c r="E33" s="146" t="e">
        <f>ثلاثي1!AA57</f>
        <v>#DIV/0!</v>
      </c>
      <c r="F33" s="147">
        <f>ثلاثي1!AA56</f>
        <v>0</v>
      </c>
      <c r="G33" s="147">
        <f>ثلاثي1!AA55</f>
        <v>0</v>
      </c>
      <c r="H33" s="153" t="str">
        <f>IF(AND(C33=F33,C$39=G$39),"للتثبت","")</f>
        <v>للتثبت</v>
      </c>
      <c r="J33" s="149"/>
      <c r="K33" s="151"/>
      <c r="L33" s="149"/>
    </row>
    <row r="34" spans="2:12">
      <c r="B34" s="148" t="str">
        <f>ثلاثي1!AB4</f>
        <v>Lecture</v>
      </c>
      <c r="C34" s="157">
        <f>VLOOKUP(H7,ثلاثي1!A5:AK49,28,FALSE)</f>
        <v>0</v>
      </c>
      <c r="D34" s="149"/>
      <c r="E34" s="146" t="e">
        <f>ثلاثي1!AB57</f>
        <v>#DIV/0!</v>
      </c>
      <c r="F34" s="147">
        <f>ثلاثي1!AB56</f>
        <v>0</v>
      </c>
      <c r="G34" s="147">
        <f>ثلاثي1!AB55</f>
        <v>0</v>
      </c>
      <c r="H34" s="153" t="str">
        <f t="shared" ref="H34:H37" si="3">IF(AND(C34=F34,C$39=G$39),"للتثبت","")</f>
        <v>للتثبت</v>
      </c>
      <c r="J34" s="149"/>
      <c r="K34" s="151"/>
      <c r="L34" s="149"/>
    </row>
    <row r="35" spans="2:12">
      <c r="B35" s="148" t="str">
        <f>ثلاثي1!AC4</f>
        <v>Prod écrite</v>
      </c>
      <c r="C35" s="157">
        <f>VLOOKUP(H7,ثلاثي1!A5:AK49,29,FALSE)</f>
        <v>0</v>
      </c>
      <c r="D35" s="149"/>
      <c r="E35" s="146" t="e">
        <f>ثلاثي1!AC57</f>
        <v>#DIV/0!</v>
      </c>
      <c r="F35" s="147">
        <f>ثلاثي1!AC56</f>
        <v>0</v>
      </c>
      <c r="G35" s="147">
        <f>ثلاثي1!AC55</f>
        <v>0</v>
      </c>
      <c r="H35" s="153" t="str">
        <f t="shared" si="3"/>
        <v>للتثبت</v>
      </c>
      <c r="J35" s="149"/>
      <c r="K35" s="149"/>
      <c r="L35" s="149"/>
    </row>
    <row r="36" spans="2:12">
      <c r="B36" s="148" t="str">
        <f>ثلاثي1!AD4</f>
        <v>الأنقليزية</v>
      </c>
      <c r="C36" s="157">
        <f>VLOOKUP(H7,ثلاثي1!A5:AK49,30,FALSE)</f>
        <v>0</v>
      </c>
      <c r="D36" s="149"/>
      <c r="E36" s="146" t="e">
        <f>ثلاثي1!AD57</f>
        <v>#DIV/0!</v>
      </c>
      <c r="F36" s="147">
        <f>ثلاثي1!AD56</f>
        <v>0</v>
      </c>
      <c r="G36" s="147">
        <f>ثلاثي1!AD55</f>
        <v>0</v>
      </c>
      <c r="H36" s="153" t="str">
        <f t="shared" si="3"/>
        <v>للتثبت</v>
      </c>
      <c r="J36" s="149"/>
      <c r="K36" s="149"/>
      <c r="L36" s="149"/>
    </row>
    <row r="37" spans="2:12">
      <c r="B37" s="148" t="str">
        <f>ثلاثي1!AF4</f>
        <v>معدل المجال</v>
      </c>
      <c r="C37" s="167">
        <f>VLOOKUP(H7,ثلاثي1!A5:AK49,32,FALSE)</f>
        <v>0</v>
      </c>
      <c r="D37" s="149"/>
      <c r="E37" s="146">
        <f>ثلاثي1!AF57</f>
        <v>0</v>
      </c>
      <c r="F37" s="147">
        <f>ثلاثي1!AF56</f>
        <v>0</v>
      </c>
      <c r="G37" s="147">
        <f>ثلاثي1!AF55</f>
        <v>0</v>
      </c>
      <c r="H37" s="153" t="str">
        <f t="shared" si="3"/>
        <v>للتثبت</v>
      </c>
      <c r="I37" s="149"/>
      <c r="J37" s="149"/>
      <c r="K37" s="149"/>
      <c r="L37" s="149"/>
    </row>
    <row r="38" spans="2:12">
      <c r="B38" s="149"/>
      <c r="D38" s="149"/>
      <c r="E38" s="152"/>
      <c r="F38" s="152"/>
      <c r="G38" s="152"/>
      <c r="H38" s="152"/>
      <c r="J38" s="149"/>
      <c r="K38" s="149"/>
      <c r="L38" s="149"/>
    </row>
    <row r="39" spans="2:12" ht="18">
      <c r="B39" s="158" t="s">
        <v>96</v>
      </c>
      <c r="C39" s="145">
        <f>VLOOKUP(H7,ثلاثي1!A5:AK49,35,FALSE)</f>
        <v>0</v>
      </c>
      <c r="E39" s="146">
        <f>ثلاثي1!AI57</f>
        <v>0</v>
      </c>
      <c r="F39" s="147">
        <f>ثلاثي1!AI56</f>
        <v>0</v>
      </c>
      <c r="G39" s="147">
        <f>ثلاثي1!AI55</f>
        <v>0</v>
      </c>
      <c r="H39" s="152"/>
      <c r="I39" s="149"/>
      <c r="J39" s="152"/>
      <c r="K39" s="152"/>
      <c r="L39" s="149"/>
    </row>
    <row r="40" spans="2:12" ht="18">
      <c r="B40" s="158" t="s">
        <v>97</v>
      </c>
      <c r="C40" s="159">
        <f>VLOOKUP(H7,ثلاثي1!A5:AK49,36,FALSE)</f>
        <v>1</v>
      </c>
      <c r="D40" s="156"/>
      <c r="E40" s="156"/>
      <c r="F40" s="152"/>
      <c r="H40" s="149"/>
      <c r="I40" s="149"/>
      <c r="J40" s="149"/>
      <c r="K40" s="149"/>
      <c r="L40" s="149"/>
    </row>
    <row r="41" spans="2:12" ht="18">
      <c r="B41" s="158" t="s">
        <v>46</v>
      </c>
      <c r="C41" s="145" t="str">
        <f>VLOOKUP(H7,ثلاثي1!A5:AK49,37,FALSE)</f>
        <v/>
      </c>
      <c r="D41" s="149"/>
      <c r="E41" s="152"/>
      <c r="F41" s="152"/>
      <c r="H41" s="149"/>
      <c r="I41" s="149"/>
      <c r="J41" s="149"/>
      <c r="K41" s="149"/>
      <c r="L41" s="149"/>
    </row>
    <row r="42" spans="2:12">
      <c r="H42" s="149"/>
      <c r="I42" s="149"/>
      <c r="J42" s="149"/>
      <c r="K42" s="149"/>
      <c r="L42" s="149"/>
    </row>
    <row r="43" spans="2:12">
      <c r="B43" s="186" t="s">
        <v>107</v>
      </c>
      <c r="H43" s="149"/>
      <c r="I43" s="149"/>
      <c r="J43" s="149"/>
      <c r="K43" s="149"/>
      <c r="L43" s="149"/>
    </row>
    <row r="44" spans="2:12" ht="15.75">
      <c r="B44" s="178" t="str">
        <f>IF(C49="","","فارق أعداد")</f>
        <v/>
      </c>
      <c r="C44" s="179" t="str">
        <f>IF(MAX(C10:C13,C17:C19,C23:C29,C33:C36)-MIN(C10:C13,C17:C19,C23:C29,C33:C36)&gt;=15,"فارق بين أعلى أعداده وأدنى أعداده يساوي أو يفوق 15 من 20","")</f>
        <v/>
      </c>
      <c r="D44" s="180"/>
      <c r="E44" s="181"/>
      <c r="F44" s="129"/>
      <c r="G44" s="129"/>
      <c r="H44" s="182"/>
      <c r="I44" s="149"/>
      <c r="J44" s="149"/>
      <c r="K44" s="149"/>
      <c r="L44" s="149"/>
    </row>
    <row r="45" spans="2:12" ht="15.75">
      <c r="B45" s="191" t="str">
        <f>IF(C45="","","تثبت في معدل المجالات")</f>
        <v>تثبت في معدل المجالات</v>
      </c>
      <c r="C45" s="187" t="str">
        <f>IF(AND(OR(C14=F14,C20=F20,C30=F30,C37=F37),OR(C14=G14,C20=G20,C30=G30,C37=G37)),"تلميذ صاحب أعلى معدل في أحد المجالات وفي نفس الوقت صاحب أدنى معدل في مجال آخر","")</f>
        <v>تلميذ صاحب أعلى معدل في أحد المجالات وفي نفس الوقت صاحب أدنى معدل في مجال آخر</v>
      </c>
      <c r="D45" s="188"/>
      <c r="E45" s="189"/>
      <c r="F45" s="190"/>
      <c r="G45" s="190"/>
      <c r="H45" s="192"/>
      <c r="I45" s="149"/>
      <c r="J45" s="149"/>
      <c r="K45" s="149"/>
      <c r="L45" s="149"/>
    </row>
    <row r="46" spans="2:12">
      <c r="B46" s="193"/>
      <c r="C46" s="137"/>
      <c r="D46" s="137"/>
      <c r="E46" s="137"/>
      <c r="F46" s="137"/>
      <c r="G46" s="137"/>
      <c r="H46" s="185"/>
      <c r="I46" s="149"/>
      <c r="J46" s="149"/>
      <c r="K46" s="149"/>
      <c r="L46" s="149"/>
    </row>
    <row r="47" spans="2:12">
      <c r="H47" s="149"/>
      <c r="I47" s="149"/>
      <c r="J47" s="149"/>
      <c r="K47" s="149"/>
      <c r="L47" s="149"/>
    </row>
    <row r="48" spans="2:12">
      <c r="H48" s="149"/>
      <c r="I48" s="149"/>
      <c r="J48" s="149"/>
      <c r="K48" s="149"/>
      <c r="L48" s="149"/>
    </row>
    <row r="49" spans="2:12">
      <c r="B49" s="149"/>
      <c r="E49" s="149"/>
      <c r="F49" s="149"/>
      <c r="G49" s="149"/>
      <c r="H49" s="149"/>
      <c r="I49" s="149"/>
      <c r="J49" s="149"/>
      <c r="K49" s="149"/>
      <c r="L49" s="149"/>
    </row>
    <row r="50" spans="2:12">
      <c r="B50" s="149"/>
      <c r="D50" s="149"/>
      <c r="E50" s="149"/>
      <c r="H50" s="149"/>
      <c r="I50" s="149"/>
      <c r="J50" s="149"/>
      <c r="K50" s="149"/>
      <c r="L50" s="149"/>
    </row>
    <row r="51" spans="2:12">
      <c r="B51" s="149"/>
      <c r="C51" s="152"/>
      <c r="D51" s="149"/>
      <c r="E51" s="149"/>
      <c r="F51" s="156"/>
      <c r="G51" s="156"/>
      <c r="H51" s="149"/>
      <c r="I51" s="149"/>
      <c r="J51" s="149"/>
      <c r="K51" s="149"/>
      <c r="L51" s="149"/>
    </row>
    <row r="52" spans="2:12">
      <c r="B52" s="149"/>
      <c r="D52" s="149"/>
      <c r="E52" s="149"/>
      <c r="H52" s="149"/>
      <c r="I52" s="149"/>
      <c r="J52" s="149"/>
      <c r="K52" s="149"/>
      <c r="L52" s="149"/>
    </row>
    <row r="53" spans="2:12">
      <c r="B53" s="149"/>
      <c r="C53" s="160"/>
      <c r="D53" s="149"/>
      <c r="E53" s="149"/>
      <c r="F53" s="156"/>
      <c r="G53" s="156"/>
      <c r="H53" s="149"/>
      <c r="I53" s="149"/>
      <c r="J53" s="149"/>
      <c r="K53" s="149"/>
      <c r="L53" s="149"/>
    </row>
    <row r="54" spans="2:12">
      <c r="B54" s="149"/>
      <c r="C54" s="149"/>
      <c r="D54" s="149"/>
      <c r="E54" s="149"/>
      <c r="F54" s="149"/>
      <c r="G54" s="149"/>
      <c r="H54" s="149"/>
      <c r="I54" s="149"/>
      <c r="J54" s="149"/>
      <c r="K54" s="149"/>
      <c r="L54" s="149"/>
    </row>
    <row r="55" spans="2:12">
      <c r="B55" s="149"/>
      <c r="C55" s="149"/>
      <c r="D55" s="149"/>
      <c r="E55" s="149"/>
      <c r="F55" s="149"/>
      <c r="G55" s="149"/>
      <c r="H55" s="149"/>
      <c r="I55" s="149"/>
      <c r="J55" s="149"/>
      <c r="K55" s="149"/>
      <c r="L55" s="149"/>
    </row>
    <row r="56" spans="2:12">
      <c r="B56" s="149"/>
      <c r="C56" s="149"/>
      <c r="D56" s="149"/>
      <c r="E56" s="149"/>
      <c r="F56" s="149"/>
      <c r="G56" s="149"/>
      <c r="H56" s="149"/>
      <c r="I56" s="149"/>
      <c r="J56" s="149"/>
      <c r="K56" s="149"/>
      <c r="L56" s="149"/>
    </row>
    <row r="57" spans="2:12">
      <c r="B57" s="149"/>
      <c r="C57" s="149"/>
      <c r="D57" s="149"/>
      <c r="E57" s="149"/>
      <c r="F57" s="149"/>
      <c r="G57" s="149"/>
      <c r="H57" s="149"/>
      <c r="I57" s="149"/>
      <c r="J57" s="149"/>
      <c r="K57" s="149"/>
      <c r="L57" s="149"/>
    </row>
    <row r="58" spans="2:12">
      <c r="B58" s="149"/>
      <c r="C58" s="149"/>
      <c r="D58" s="149"/>
      <c r="E58" s="149"/>
      <c r="F58" s="149"/>
      <c r="G58" s="149"/>
      <c r="H58" s="149"/>
      <c r="I58" s="149"/>
      <c r="J58" s="149"/>
      <c r="K58" s="149"/>
      <c r="L58" s="149"/>
    </row>
    <row r="59" spans="2:12">
      <c r="B59" s="149"/>
      <c r="D59" s="149"/>
      <c r="E59" s="149"/>
      <c r="I59" s="149"/>
      <c r="J59" s="149"/>
      <c r="K59" s="149"/>
      <c r="L59" s="149"/>
    </row>
    <row r="60" spans="2:12">
      <c r="B60" s="149"/>
      <c r="D60" s="149"/>
      <c r="E60" s="149"/>
      <c r="I60" s="149"/>
      <c r="J60" s="149"/>
      <c r="K60" s="149"/>
      <c r="L60" s="149"/>
    </row>
    <row r="61" spans="2:12">
      <c r="B61" s="149"/>
      <c r="E61" s="149"/>
      <c r="I61" s="149"/>
      <c r="J61" s="149"/>
      <c r="K61" s="149"/>
      <c r="L61" s="149"/>
    </row>
    <row r="62" spans="2:12">
      <c r="B62" s="149"/>
      <c r="D62" s="149"/>
      <c r="E62" s="149"/>
      <c r="I62" s="149"/>
      <c r="J62" s="149"/>
      <c r="K62" s="149"/>
      <c r="L62" s="149"/>
    </row>
    <row r="63" spans="2:12">
      <c r="B63" s="149"/>
      <c r="D63" s="149"/>
      <c r="E63" s="149"/>
      <c r="I63" s="149"/>
      <c r="J63" s="149"/>
      <c r="K63" s="149"/>
      <c r="L63" s="149"/>
    </row>
    <row r="64" spans="2:12">
      <c r="B64" s="149"/>
      <c r="C64" s="161"/>
      <c r="D64" s="149"/>
      <c r="E64" s="149"/>
      <c r="I64" s="149"/>
      <c r="J64" s="149"/>
      <c r="K64" s="149"/>
      <c r="L64" s="149"/>
    </row>
    <row r="65" spans="2:12">
      <c r="B65" s="149"/>
      <c r="C65" s="152"/>
      <c r="D65" s="149"/>
      <c r="E65" s="149"/>
      <c r="F65" s="149"/>
      <c r="G65" s="149"/>
      <c r="H65" s="149"/>
      <c r="I65" s="149"/>
      <c r="J65" s="149"/>
      <c r="K65" s="149"/>
      <c r="L65" s="149"/>
    </row>
    <row r="66" spans="2:12">
      <c r="B66" s="149"/>
      <c r="C66" s="152"/>
      <c r="D66" s="149"/>
      <c r="E66" s="149"/>
      <c r="F66" s="149"/>
      <c r="G66" s="149"/>
      <c r="H66" s="149"/>
      <c r="J66" s="149"/>
      <c r="K66" s="149"/>
      <c r="L66" s="149"/>
    </row>
    <row r="67" spans="2:12">
      <c r="C67" s="153"/>
    </row>
  </sheetData>
  <sheetProtection formatCells="0" deleteRows="0" selectLockedCells="1" autoFilter="0"/>
  <mergeCells count="9">
    <mergeCell ref="B16:C16"/>
    <mergeCell ref="B22:C22"/>
    <mergeCell ref="B32:C32"/>
    <mergeCell ref="C7:E7"/>
    <mergeCell ref="H1:I1"/>
    <mergeCell ref="H2:I2"/>
    <mergeCell ref="H3:I3"/>
    <mergeCell ref="B5:I5"/>
    <mergeCell ref="B9:C9"/>
  </mergeCells>
  <conditionalFormatting sqref="F10">
    <cfRule type="cellIs" dxfId="215" priority="45" stopIfTrue="1" operator="equal">
      <formula>$C$10</formula>
    </cfRule>
  </conditionalFormatting>
  <conditionalFormatting sqref="G10">
    <cfRule type="cellIs" dxfId="214" priority="44" stopIfTrue="1" operator="equal">
      <formula>$C$10</formula>
    </cfRule>
  </conditionalFormatting>
  <conditionalFormatting sqref="F11">
    <cfRule type="cellIs" dxfId="213" priority="43" stopIfTrue="1" operator="equal">
      <formula>$C$11</formula>
    </cfRule>
  </conditionalFormatting>
  <conditionalFormatting sqref="G11">
    <cfRule type="cellIs" dxfId="212" priority="42" stopIfTrue="1" operator="equal">
      <formula>$C$11</formula>
    </cfRule>
  </conditionalFormatting>
  <conditionalFormatting sqref="F12">
    <cfRule type="cellIs" dxfId="211" priority="41" stopIfTrue="1" operator="equal">
      <formula>$C$12</formula>
    </cfRule>
  </conditionalFormatting>
  <conditionalFormatting sqref="G12">
    <cfRule type="cellIs" dxfId="210" priority="40" stopIfTrue="1" operator="equal">
      <formula>$C$12</formula>
    </cfRule>
  </conditionalFormatting>
  <conditionalFormatting sqref="F13">
    <cfRule type="cellIs" dxfId="209" priority="39" stopIfTrue="1" operator="equal">
      <formula>$C$13</formula>
    </cfRule>
  </conditionalFormatting>
  <conditionalFormatting sqref="G13">
    <cfRule type="cellIs" dxfId="208" priority="38" stopIfTrue="1" operator="equal">
      <formula>$C$13</formula>
    </cfRule>
  </conditionalFormatting>
  <conditionalFormatting sqref="F14">
    <cfRule type="cellIs" dxfId="207" priority="37" stopIfTrue="1" operator="equal">
      <formula>$C$14</formula>
    </cfRule>
  </conditionalFormatting>
  <conditionalFormatting sqref="G14">
    <cfRule type="cellIs" dxfId="206" priority="36" stopIfTrue="1" operator="equal">
      <formula>$C$14</formula>
    </cfRule>
  </conditionalFormatting>
  <conditionalFormatting sqref="F17">
    <cfRule type="cellIs" dxfId="205" priority="35" stopIfTrue="1" operator="equal">
      <formula>$C$17</formula>
    </cfRule>
  </conditionalFormatting>
  <conditionalFormatting sqref="G17">
    <cfRule type="cellIs" dxfId="204" priority="34" stopIfTrue="1" operator="equal">
      <formula>$C$17</formula>
    </cfRule>
  </conditionalFormatting>
  <conditionalFormatting sqref="F18">
    <cfRule type="cellIs" dxfId="203" priority="33" stopIfTrue="1" operator="equal">
      <formula>$C$18</formula>
    </cfRule>
  </conditionalFormatting>
  <conditionalFormatting sqref="G18">
    <cfRule type="cellIs" dxfId="202" priority="32" stopIfTrue="1" operator="equal">
      <formula>$C$18</formula>
    </cfRule>
  </conditionalFormatting>
  <conditionalFormatting sqref="F19">
    <cfRule type="cellIs" dxfId="201" priority="31" stopIfTrue="1" operator="equal">
      <formula>$C$19</formula>
    </cfRule>
  </conditionalFormatting>
  <conditionalFormatting sqref="G19">
    <cfRule type="cellIs" dxfId="200" priority="30" stopIfTrue="1" operator="equal">
      <formula>$C$19</formula>
    </cfRule>
  </conditionalFormatting>
  <conditionalFormatting sqref="F20">
    <cfRule type="cellIs" dxfId="199" priority="29" stopIfTrue="1" operator="equal">
      <formula>$C$20</formula>
    </cfRule>
  </conditionalFormatting>
  <conditionalFormatting sqref="G20">
    <cfRule type="cellIs" dxfId="198" priority="28" stopIfTrue="1" operator="equal">
      <formula>$C$20</formula>
    </cfRule>
  </conditionalFormatting>
  <conditionalFormatting sqref="F23">
    <cfRule type="cellIs" dxfId="197" priority="27" stopIfTrue="1" operator="equal">
      <formula>$C$23</formula>
    </cfRule>
  </conditionalFormatting>
  <conditionalFormatting sqref="G23">
    <cfRule type="cellIs" dxfId="196" priority="26" stopIfTrue="1" operator="equal">
      <formula>$C$23</formula>
    </cfRule>
  </conditionalFormatting>
  <conditionalFormatting sqref="F24">
    <cfRule type="cellIs" dxfId="195" priority="25" stopIfTrue="1" operator="equal">
      <formula>$C$24</formula>
    </cfRule>
  </conditionalFormatting>
  <conditionalFormatting sqref="G24">
    <cfRule type="cellIs" dxfId="194" priority="24" stopIfTrue="1" operator="equal">
      <formula>$C$24</formula>
    </cfRule>
  </conditionalFormatting>
  <conditionalFormatting sqref="F25:F26 G26">
    <cfRule type="cellIs" dxfId="193" priority="23" stopIfTrue="1" operator="equal">
      <formula>$C$25</formula>
    </cfRule>
  </conditionalFormatting>
  <conditionalFormatting sqref="G25:G26">
    <cfRule type="cellIs" dxfId="192" priority="22" stopIfTrue="1" operator="equal">
      <formula>$C$25</formula>
    </cfRule>
  </conditionalFormatting>
  <conditionalFormatting sqref="G27">
    <cfRule type="cellIs" dxfId="191" priority="21" stopIfTrue="1" operator="equal">
      <formula>$C$27</formula>
    </cfRule>
  </conditionalFormatting>
  <conditionalFormatting sqref="F27">
    <cfRule type="cellIs" dxfId="190" priority="20" stopIfTrue="1" operator="equal">
      <formula>$C$27</formula>
    </cfRule>
  </conditionalFormatting>
  <conditionalFormatting sqref="G28">
    <cfRule type="cellIs" dxfId="189" priority="19" stopIfTrue="1" operator="equal">
      <formula>$C$28</formula>
    </cfRule>
  </conditionalFormatting>
  <conditionalFormatting sqref="F28">
    <cfRule type="cellIs" dxfId="188" priority="18" stopIfTrue="1" operator="equal">
      <formula>$C$28</formula>
    </cfRule>
  </conditionalFormatting>
  <conditionalFormatting sqref="G29">
    <cfRule type="cellIs" dxfId="187" priority="17" stopIfTrue="1" operator="equal">
      <formula>$C$29</formula>
    </cfRule>
  </conditionalFormatting>
  <conditionalFormatting sqref="F29">
    <cfRule type="cellIs" dxfId="186" priority="16" stopIfTrue="1" operator="equal">
      <formula>$C$29</formula>
    </cfRule>
  </conditionalFormatting>
  <conditionalFormatting sqref="G30">
    <cfRule type="cellIs" dxfId="185" priority="15" stopIfTrue="1" operator="equal">
      <formula>$C$30</formula>
    </cfRule>
  </conditionalFormatting>
  <conditionalFormatting sqref="F30">
    <cfRule type="cellIs" dxfId="184" priority="14" stopIfTrue="1" operator="equal">
      <formula>$C$30</formula>
    </cfRule>
  </conditionalFormatting>
  <conditionalFormatting sqref="F33">
    <cfRule type="cellIs" dxfId="183" priority="13" stopIfTrue="1" operator="equal">
      <formula>$C$33</formula>
    </cfRule>
  </conditionalFormatting>
  <conditionalFormatting sqref="G33">
    <cfRule type="cellIs" dxfId="182" priority="12" stopIfTrue="1" operator="equal">
      <formula>$C$33</formula>
    </cfRule>
  </conditionalFormatting>
  <conditionalFormatting sqref="F34">
    <cfRule type="cellIs" dxfId="181" priority="11" stopIfTrue="1" operator="equal">
      <formula>$C$34</formula>
    </cfRule>
  </conditionalFormatting>
  <conditionalFormatting sqref="G34">
    <cfRule type="cellIs" dxfId="180" priority="10" stopIfTrue="1" operator="equal">
      <formula>$C$34</formula>
    </cfRule>
  </conditionalFormatting>
  <conditionalFormatting sqref="F36">
    <cfRule type="cellIs" dxfId="179" priority="9" stopIfTrue="1" operator="equal">
      <formula>$C$36</formula>
    </cfRule>
  </conditionalFormatting>
  <conditionalFormatting sqref="F37">
    <cfRule type="cellIs" dxfId="178" priority="8" stopIfTrue="1" operator="equal">
      <formula>$C$37</formula>
    </cfRule>
  </conditionalFormatting>
  <conditionalFormatting sqref="G36">
    <cfRule type="cellIs" dxfId="177" priority="7" stopIfTrue="1" operator="equal">
      <formula>$C$36</formula>
    </cfRule>
  </conditionalFormatting>
  <conditionalFormatting sqref="G37">
    <cfRule type="cellIs" dxfId="176" priority="6" stopIfTrue="1" operator="equal">
      <formula>$C$37</formula>
    </cfRule>
  </conditionalFormatting>
  <conditionalFormatting sqref="F39">
    <cfRule type="cellIs" dxfId="175" priority="5" stopIfTrue="1" operator="equal">
      <formula>$C$39</formula>
    </cfRule>
  </conditionalFormatting>
  <conditionalFormatting sqref="G39">
    <cfRule type="cellIs" dxfId="174" priority="4" stopIfTrue="1" operator="equal">
      <formula>$C$39</formula>
    </cfRule>
  </conditionalFormatting>
  <conditionalFormatting sqref="F35">
    <cfRule type="cellIs" dxfId="173" priority="3" stopIfTrue="1" operator="equal">
      <formula>$C$35</formula>
    </cfRule>
  </conditionalFormatting>
  <conditionalFormatting sqref="G35">
    <cfRule type="cellIs" dxfId="172" priority="2" stopIfTrue="1" operator="equal">
      <formula>$C$35</formula>
    </cfRule>
  </conditionalFormatting>
  <conditionalFormatting sqref="H10:H39">
    <cfRule type="containsText" dxfId="171" priority="1" operator="containsText" text="للتثبت">
      <formula>NOT(ISERROR(SEARCH("للتثبت",H10)))</formula>
    </cfRule>
  </conditionalFormatting>
  <dataValidations count="2">
    <dataValidation type="whole" allowBlank="1" showInputMessage="1" showErrorMessage="1" sqref="WVT983049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formula1>1</formula1>
      <formula2>35</formula2>
    </dataValidation>
    <dataValidation type="whole" allowBlank="1" showInputMessage="1" showErrorMessage="1" sqref="H7">
      <formula1>1</formula1>
      <formula2>45</formula2>
    </dataValidation>
  </dataValidations>
  <pageMargins left="0" right="0" top="0.19685039370078741" bottom="0.19685039370078741"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sheetPr>
    <tabColor theme="5" tint="-0.249977111117893"/>
  </sheetPr>
  <dimension ref="A7:O44"/>
  <sheetViews>
    <sheetView rightToLeft="1" zoomScale="70" zoomScaleNormal="70" workbookViewId="0">
      <selection activeCell="L7" sqref="L7"/>
    </sheetView>
  </sheetViews>
  <sheetFormatPr baseColWidth="10" defaultRowHeight="12.75"/>
  <cols>
    <col min="1" max="1" width="15.28515625" style="255" customWidth="1"/>
    <col min="2" max="2" width="8" style="256" customWidth="1"/>
    <col min="3" max="3" width="7.5703125" style="256" customWidth="1"/>
    <col min="4" max="4" width="24.7109375" style="256" customWidth="1"/>
    <col min="5" max="5" width="6.85546875" style="256" customWidth="1"/>
    <col min="6" max="6" width="7.140625" style="256" customWidth="1"/>
    <col min="7" max="7" width="14.7109375" style="256" customWidth="1"/>
    <col min="8" max="8" width="9.42578125" style="256" customWidth="1"/>
    <col min="9" max="9" width="8.7109375" style="256" customWidth="1"/>
    <col min="10" max="10" width="15" style="256" customWidth="1"/>
    <col min="11" max="11" width="13.5703125" style="256" customWidth="1"/>
    <col min="12" max="13" width="11.42578125" style="256"/>
    <col min="14" max="14" width="11.85546875" style="256" customWidth="1"/>
    <col min="15" max="16384" width="11.42578125" style="256"/>
  </cols>
  <sheetData>
    <row r="7" spans="1:15" ht="18" customHeight="1">
      <c r="D7" s="452" t="s">
        <v>127</v>
      </c>
      <c r="E7" s="452"/>
      <c r="F7" s="452"/>
      <c r="K7" s="144" t="s">
        <v>98</v>
      </c>
      <c r="L7" s="304">
        <v>1</v>
      </c>
      <c r="M7" s="132"/>
      <c r="N7" s="132"/>
      <c r="O7" s="132"/>
    </row>
    <row r="8" spans="1:15" ht="20.25" customHeight="1" thickBot="1">
      <c r="A8" s="257" t="s">
        <v>128</v>
      </c>
      <c r="B8" s="453" t="str">
        <f>VLOOKUP(L7,ثلاثي1!A5:AK49,2,FALSE)</f>
        <v/>
      </c>
      <c r="C8" s="453"/>
      <c r="D8" s="309" t="s">
        <v>129</v>
      </c>
      <c r="E8" s="454">
        <f>دفتر1!H1</f>
        <v>0</v>
      </c>
      <c r="F8" s="454"/>
      <c r="G8" s="455" t="s">
        <v>130</v>
      </c>
      <c r="H8" s="455"/>
      <c r="I8" s="258">
        <f>دفتر1!H3</f>
        <v>45</v>
      </c>
      <c r="K8" s="132"/>
      <c r="N8" s="132"/>
      <c r="O8" s="132"/>
    </row>
    <row r="9" spans="1:15" ht="16.5" thickTop="1" thickBot="1">
      <c r="A9" s="259"/>
      <c r="B9" s="260"/>
      <c r="C9" s="260"/>
      <c r="D9" s="260"/>
      <c r="E9" s="260"/>
      <c r="F9" s="261"/>
      <c r="G9" s="444"/>
      <c r="H9" s="444"/>
      <c r="I9" s="444"/>
      <c r="K9" s="141"/>
      <c r="L9" s="141"/>
      <c r="M9" s="141"/>
      <c r="N9" s="141"/>
      <c r="O9" s="141"/>
    </row>
    <row r="10" spans="1:15" ht="14.25" thickTop="1" thickBot="1">
      <c r="A10" s="262"/>
      <c r="B10" s="263"/>
      <c r="C10" s="263"/>
      <c r="D10" s="263"/>
      <c r="E10" s="263"/>
      <c r="F10" s="264"/>
      <c r="G10" s="444"/>
      <c r="H10" s="444"/>
      <c r="I10" s="444"/>
    </row>
    <row r="11" spans="1:15" ht="12.75" customHeight="1" thickTop="1" thickBot="1">
      <c r="A11" s="262"/>
      <c r="B11" s="263"/>
      <c r="C11" s="263"/>
      <c r="D11" s="263"/>
      <c r="E11" s="263"/>
      <c r="F11" s="264"/>
      <c r="G11" s="444"/>
      <c r="H11" s="444"/>
      <c r="I11" s="444"/>
    </row>
    <row r="12" spans="1:15" ht="6.75" customHeight="1" thickTop="1" thickBot="1">
      <c r="A12" s="265"/>
      <c r="B12" s="266"/>
      <c r="C12" s="266"/>
      <c r="D12" s="266"/>
      <c r="E12" s="266"/>
      <c r="F12" s="267"/>
      <c r="G12" s="444"/>
      <c r="H12" s="444"/>
      <c r="I12" s="444"/>
    </row>
    <row r="13" spans="1:15" ht="30" customHeight="1" thickTop="1" thickBot="1">
      <c r="A13" s="268"/>
      <c r="B13" s="269">
        <f>VLOOKUP(L7,ثلاثي1!A5:AK49,4,FALSE)</f>
        <v>0</v>
      </c>
      <c r="C13" s="445">
        <f>VLOOKUP(L7,ثلاثي1!A5:AK49,9,FALSE)</f>
        <v>0</v>
      </c>
      <c r="D13" s="448"/>
      <c r="E13" s="269">
        <f>دفتر1!G10</f>
        <v>0</v>
      </c>
      <c r="F13" s="269">
        <f>دفتر1!F10</f>
        <v>0</v>
      </c>
      <c r="G13" s="270"/>
      <c r="H13" s="270"/>
      <c r="I13" s="270"/>
    </row>
    <row r="14" spans="1:15" ht="27.75" customHeight="1" thickTop="1" thickBot="1">
      <c r="A14" s="271"/>
      <c r="B14" s="269">
        <f>VLOOKUP(L7,ثلاثي1!A5:AK49,5,FALSE)</f>
        <v>0</v>
      </c>
      <c r="C14" s="445"/>
      <c r="D14" s="449"/>
      <c r="E14" s="269">
        <f>دفتر1!G11</f>
        <v>0</v>
      </c>
      <c r="F14" s="269">
        <f>دفتر1!F11</f>
        <v>0</v>
      </c>
      <c r="G14" s="450">
        <f>VLOOKUP(L7,ثلاثي1!A5:AK49,35,FALSE)</f>
        <v>0</v>
      </c>
      <c r="H14" s="451">
        <f>دفتر1!G39</f>
        <v>0</v>
      </c>
      <c r="I14" s="451">
        <f>دفتر1!F39</f>
        <v>0</v>
      </c>
    </row>
    <row r="15" spans="1:15" ht="24.75" customHeight="1" thickTop="1" thickBot="1">
      <c r="A15" s="271"/>
      <c r="B15" s="269">
        <f>VLOOKUP(L7,ثلاثي1!A5:AK49,6,FALSE)</f>
        <v>0</v>
      </c>
      <c r="C15" s="445"/>
      <c r="D15" s="449"/>
      <c r="E15" s="269">
        <f>دفتر1!G12</f>
        <v>0</v>
      </c>
      <c r="F15" s="269">
        <f>دفتر1!F12</f>
        <v>0</v>
      </c>
      <c r="G15" s="450"/>
      <c r="H15" s="451"/>
      <c r="I15" s="451"/>
    </row>
    <row r="16" spans="1:15" ht="27" customHeight="1" thickTop="1" thickBot="1">
      <c r="A16" s="271"/>
      <c r="B16" s="269">
        <f>VLOOKUP(L7,ثلاثي1!A5:AK49,7,FALSE)</f>
        <v>0</v>
      </c>
      <c r="C16" s="402"/>
      <c r="D16" s="449"/>
      <c r="E16" s="269">
        <f>دفتر1!G13</f>
        <v>0</v>
      </c>
      <c r="F16" s="269">
        <f>دفتر1!F13</f>
        <v>0</v>
      </c>
      <c r="G16" s="443"/>
      <c r="H16" s="443"/>
      <c r="I16" s="443"/>
    </row>
    <row r="17" spans="1:9" ht="42.75" customHeight="1" thickTop="1" thickBot="1">
      <c r="A17" s="272"/>
      <c r="B17" s="273"/>
      <c r="C17" s="274"/>
      <c r="D17" s="275"/>
      <c r="E17" s="273"/>
      <c r="F17" s="276"/>
      <c r="G17" s="444"/>
      <c r="H17" s="444"/>
      <c r="I17" s="444"/>
    </row>
    <row r="18" spans="1:9" ht="29.25" customHeight="1" thickTop="1" thickBot="1">
      <c r="A18" s="440"/>
      <c r="B18" s="269">
        <f>VLOOKUP(L7,ثلاثي1!A5:AK49,11,FALSE)</f>
        <v>0</v>
      </c>
      <c r="C18" s="445">
        <f>VLOOKUP(L7,ثلاثي1!A5:AK49,15,FALSE)</f>
        <v>0</v>
      </c>
      <c r="D18" s="444"/>
      <c r="E18" s="269">
        <f>دفتر1!G17</f>
        <v>0</v>
      </c>
      <c r="F18" s="269">
        <f>دفتر1!F17</f>
        <v>0</v>
      </c>
      <c r="G18" s="444"/>
      <c r="H18" s="444"/>
      <c r="I18" s="444"/>
    </row>
    <row r="19" spans="1:9" ht="27" customHeight="1" thickTop="1" thickBot="1">
      <c r="A19" s="441"/>
      <c r="B19" s="269">
        <f>VLOOKUP(L7,ثلاثي1!A5:AK49,12,FALSE)</f>
        <v>0</v>
      </c>
      <c r="C19" s="445"/>
      <c r="D19" s="444"/>
      <c r="E19" s="269">
        <f>دفتر1!G18</f>
        <v>0</v>
      </c>
      <c r="F19" s="269">
        <f>دفتر1!F18</f>
        <v>0</v>
      </c>
      <c r="G19" s="444"/>
      <c r="H19" s="444"/>
      <c r="I19" s="444"/>
    </row>
    <row r="20" spans="1:9" ht="26.25" customHeight="1" thickTop="1" thickBot="1">
      <c r="A20" s="442"/>
      <c r="B20" s="269">
        <f>VLOOKUP(L7,ثلاثي1!A5:AK49,13,FALSE)</f>
        <v>0</v>
      </c>
      <c r="C20" s="445"/>
      <c r="D20" s="444"/>
      <c r="E20" s="269">
        <f>دفتر1!G19</f>
        <v>0</v>
      </c>
      <c r="F20" s="269">
        <f>دفتر1!F19</f>
        <v>0</v>
      </c>
      <c r="G20" s="446" t="str">
        <f>VLOOKUP(L7,ثلاثي1!A5:AK49,37,FALSE)</f>
        <v/>
      </c>
      <c r="H20" s="447"/>
      <c r="I20" s="447"/>
    </row>
    <row r="21" spans="1:9" ht="14.25" thickTop="1" thickBot="1">
      <c r="A21" s="259"/>
      <c r="B21" s="260"/>
      <c r="C21" s="277"/>
      <c r="D21" s="278"/>
      <c r="E21" s="279"/>
      <c r="F21" s="280"/>
      <c r="G21" s="447"/>
      <c r="H21" s="447"/>
      <c r="I21" s="447"/>
    </row>
    <row r="22" spans="1:9" ht="14.25" thickTop="1" thickBot="1">
      <c r="A22" s="262"/>
      <c r="B22" s="281"/>
      <c r="C22" s="282"/>
      <c r="D22" s="283"/>
      <c r="E22" s="263"/>
      <c r="F22" s="284"/>
      <c r="G22" s="447"/>
      <c r="H22" s="447"/>
      <c r="I22" s="447"/>
    </row>
    <row r="23" spans="1:9" ht="6.75" customHeight="1" thickTop="1" thickBot="1">
      <c r="A23" s="262"/>
      <c r="B23" s="263"/>
      <c r="C23" s="282"/>
      <c r="D23" s="283"/>
      <c r="E23" s="263"/>
      <c r="F23" s="284"/>
      <c r="G23" s="447"/>
      <c r="H23" s="447"/>
      <c r="I23" s="447"/>
    </row>
    <row r="24" spans="1:9" ht="15" customHeight="1" thickTop="1" thickBot="1">
      <c r="A24" s="265"/>
      <c r="B24" s="285"/>
      <c r="C24" s="286"/>
      <c r="D24" s="266"/>
      <c r="E24" s="266"/>
      <c r="F24" s="287"/>
      <c r="G24" s="447"/>
      <c r="H24" s="447"/>
      <c r="I24" s="447"/>
    </row>
    <row r="25" spans="1:9" ht="16.5" customHeight="1" thickTop="1" thickBot="1">
      <c r="A25" s="426" t="s">
        <v>131</v>
      </c>
      <c r="B25" s="427"/>
      <c r="C25" s="426"/>
      <c r="D25" s="427"/>
      <c r="E25" s="426"/>
      <c r="F25" s="427"/>
      <c r="G25" s="408"/>
      <c r="H25" s="409"/>
      <c r="I25" s="410"/>
    </row>
    <row r="26" spans="1:9" ht="24.75" customHeight="1" thickTop="1" thickBot="1">
      <c r="A26" s="433"/>
      <c r="B26" s="269">
        <f>VLOOKUP(L7,ثلاثي1!A5:AK49,17,FALSE)</f>
        <v>0</v>
      </c>
      <c r="C26" s="402">
        <f>VLOOKUP(L7,ثلاثي1!A5:AK49,25,FALSE)</f>
        <v>0</v>
      </c>
      <c r="D26" s="437"/>
      <c r="E26" s="269">
        <f>دفتر1!G23</f>
        <v>0</v>
      </c>
      <c r="F26" s="269">
        <f>دفتر1!F23</f>
        <v>0</v>
      </c>
      <c r="G26" s="411"/>
      <c r="H26" s="412"/>
      <c r="I26" s="413"/>
    </row>
    <row r="27" spans="1:9" ht="21.75" customHeight="1" thickTop="1" thickBot="1">
      <c r="A27" s="434"/>
      <c r="B27" s="269">
        <f>VLOOKUP(L7,ثلاثي1!A5:AK49,18,FALSE)</f>
        <v>0</v>
      </c>
      <c r="C27" s="403"/>
      <c r="D27" s="438"/>
      <c r="E27" s="269">
        <f>دفتر1!G24</f>
        <v>0</v>
      </c>
      <c r="F27" s="269">
        <f>دفتر1!F24</f>
        <v>0</v>
      </c>
      <c r="G27" s="411"/>
      <c r="H27" s="412"/>
      <c r="I27" s="413"/>
    </row>
    <row r="28" spans="1:9" ht="21" customHeight="1" thickTop="1" thickBot="1">
      <c r="A28" s="434"/>
      <c r="B28" s="269">
        <f>VLOOKUP(L7,ثلاثي1!A5:AK49,19,FALSE)</f>
        <v>0</v>
      </c>
      <c r="C28" s="403"/>
      <c r="D28" s="438"/>
      <c r="E28" s="269">
        <f>دفتر1!G25</f>
        <v>0</v>
      </c>
      <c r="F28" s="269">
        <f>دفتر1!F25</f>
        <v>0</v>
      </c>
      <c r="G28" s="411"/>
      <c r="H28" s="412"/>
      <c r="I28" s="413"/>
    </row>
    <row r="29" spans="1:9" ht="23.25" customHeight="1" thickTop="1" thickBot="1">
      <c r="A29" s="435"/>
      <c r="B29" s="269">
        <f>VLOOKUP(L7,ثلاثي1!A5:AK49,20,FALSE)</f>
        <v>0</v>
      </c>
      <c r="C29" s="403"/>
      <c r="D29" s="438"/>
      <c r="E29" s="269">
        <f>دفتر1!G26</f>
        <v>0</v>
      </c>
      <c r="F29" s="269">
        <f>دفتر1!F26</f>
        <v>0</v>
      </c>
      <c r="G29" s="411"/>
      <c r="H29" s="412"/>
      <c r="I29" s="413"/>
    </row>
    <row r="30" spans="1:9" ht="14.25" customHeight="1" thickTop="1" thickBot="1">
      <c r="A30" s="426" t="s">
        <v>132</v>
      </c>
      <c r="B30" s="427"/>
      <c r="C30" s="403"/>
      <c r="D30" s="438"/>
      <c r="E30" s="428"/>
      <c r="F30" s="429"/>
      <c r="G30" s="411"/>
      <c r="H30" s="412"/>
      <c r="I30" s="413"/>
    </row>
    <row r="31" spans="1:9" ht="24.75" customHeight="1" thickTop="1" thickBot="1">
      <c r="A31" s="440"/>
      <c r="B31" s="303">
        <f>VLOOKUP(L7,ثلاثي1!A5:AK49,21,FALSE)</f>
        <v>0</v>
      </c>
      <c r="C31" s="403"/>
      <c r="D31" s="438"/>
      <c r="E31" s="269">
        <f>دفتر1!G27</f>
        <v>0</v>
      </c>
      <c r="F31" s="269">
        <f>دفتر1!F27</f>
        <v>0</v>
      </c>
      <c r="G31" s="411"/>
      <c r="H31" s="412"/>
      <c r="I31" s="413"/>
    </row>
    <row r="32" spans="1:9" ht="14.25" thickTop="1" thickBot="1">
      <c r="A32" s="441"/>
      <c r="B32" s="417">
        <f>VLOOKUP(L7,ثلاثي1!A5:AK49,22,FALSE)</f>
        <v>0</v>
      </c>
      <c r="C32" s="403"/>
      <c r="D32" s="438"/>
      <c r="E32" s="418">
        <f>دفتر1!G28</f>
        <v>0</v>
      </c>
      <c r="F32" s="418">
        <f>دفتر1!F28</f>
        <v>0</v>
      </c>
      <c r="G32" s="414"/>
      <c r="H32" s="415"/>
      <c r="I32" s="416"/>
    </row>
    <row r="33" spans="1:9" ht="9.75" customHeight="1" thickTop="1" thickBot="1">
      <c r="A33" s="442"/>
      <c r="B33" s="407"/>
      <c r="C33" s="403"/>
      <c r="D33" s="438"/>
      <c r="E33" s="419"/>
      <c r="F33" s="419"/>
      <c r="G33" s="420"/>
      <c r="H33" s="421"/>
      <c r="I33" s="422"/>
    </row>
    <row r="34" spans="1:9" ht="12.75" customHeight="1" thickTop="1" thickBot="1">
      <c r="A34" s="426" t="s">
        <v>133</v>
      </c>
      <c r="B34" s="427"/>
      <c r="C34" s="403"/>
      <c r="D34" s="438"/>
      <c r="E34" s="428"/>
      <c r="F34" s="429"/>
      <c r="G34" s="423"/>
      <c r="H34" s="424"/>
      <c r="I34" s="425"/>
    </row>
    <row r="35" spans="1:9" ht="14.25" thickTop="1" thickBot="1">
      <c r="A35" s="430"/>
      <c r="B35" s="417">
        <f>IF(VLOOKUP(L7,ثلاثي1!A5:AK49,23,FALSE)=7.77,"معفى",VLOOKUP(L7,ثلاثي1!A5:AK49,23,FALSE))</f>
        <v>0</v>
      </c>
      <c r="C35" s="403"/>
      <c r="D35" s="438"/>
      <c r="E35" s="432">
        <f>دفتر1!G29</f>
        <v>0</v>
      </c>
      <c r="F35" s="432">
        <f>دفتر1!F29</f>
        <v>0</v>
      </c>
      <c r="G35" s="423"/>
      <c r="H35" s="424"/>
      <c r="I35" s="425"/>
    </row>
    <row r="36" spans="1:9" ht="9" customHeight="1" thickTop="1" thickBot="1">
      <c r="A36" s="431"/>
      <c r="B36" s="407"/>
      <c r="C36" s="436"/>
      <c r="D36" s="439"/>
      <c r="E36" s="432"/>
      <c r="F36" s="432"/>
      <c r="G36" s="423" t="s">
        <v>134</v>
      </c>
      <c r="H36" s="424"/>
      <c r="I36" s="425"/>
    </row>
    <row r="37" spans="1:9" ht="13.5" thickTop="1">
      <c r="A37" s="293"/>
      <c r="B37" s="294"/>
      <c r="C37" s="294"/>
      <c r="D37" s="294"/>
      <c r="E37" s="294"/>
      <c r="F37" s="295"/>
      <c r="G37" s="423"/>
      <c r="H37" s="424"/>
      <c r="I37" s="425"/>
    </row>
    <row r="38" spans="1:9">
      <c r="A38" s="296"/>
      <c r="B38" s="297"/>
      <c r="C38" s="297"/>
      <c r="D38" s="297"/>
      <c r="E38" s="297"/>
      <c r="F38" s="298"/>
      <c r="G38" s="423"/>
      <c r="H38" s="424"/>
      <c r="I38" s="425"/>
    </row>
    <row r="39" spans="1:9" ht="19.5" customHeight="1" thickBot="1">
      <c r="A39" s="296"/>
      <c r="B39" s="297"/>
      <c r="C39" s="297"/>
      <c r="D39" s="297"/>
      <c r="E39" s="297"/>
      <c r="F39" s="298"/>
      <c r="G39" s="423"/>
      <c r="H39" s="424"/>
      <c r="I39" s="425"/>
    </row>
    <row r="40" spans="1:9" ht="25.5" customHeight="1" thickTop="1" thickBot="1">
      <c r="A40" s="299"/>
      <c r="B40" s="290">
        <f>VLOOKUP(L7,ثلاثي1!A5:AK49,27,FALSE)</f>
        <v>0</v>
      </c>
      <c r="C40" s="402">
        <f>VLOOKUP(L7,ثلاثي1!A5:AK49,32,FALSE)</f>
        <v>0</v>
      </c>
      <c r="D40" s="405"/>
      <c r="E40" s="269">
        <f>دفتر1!G33</f>
        <v>0</v>
      </c>
      <c r="F40" s="269">
        <f>دفتر1!F33</f>
        <v>0</v>
      </c>
      <c r="G40" s="408"/>
      <c r="H40" s="409"/>
      <c r="I40" s="410"/>
    </row>
    <row r="41" spans="1:9" ht="23.25" customHeight="1" thickTop="1" thickBot="1">
      <c r="A41" s="299"/>
      <c r="B41" s="290">
        <f>VLOOKUP(L7,ثلاثي1!A5:AK49,28,FALSE)</f>
        <v>0</v>
      </c>
      <c r="C41" s="403"/>
      <c r="D41" s="406"/>
      <c r="E41" s="269">
        <f>دفتر1!G34</f>
        <v>0</v>
      </c>
      <c r="F41" s="269">
        <f>دفتر1!F34</f>
        <v>0</v>
      </c>
      <c r="G41" s="411"/>
      <c r="H41" s="412"/>
      <c r="I41" s="413"/>
    </row>
    <row r="42" spans="1:9" ht="24.75" customHeight="1" thickTop="1" thickBot="1">
      <c r="A42" s="299"/>
      <c r="B42" s="290">
        <f>VLOOKUP(L7,ثلاثي1!A5:AK49,29,FALSE)</f>
        <v>0</v>
      </c>
      <c r="C42" s="403"/>
      <c r="D42" s="406"/>
      <c r="E42" s="269">
        <f>دفتر1!G35</f>
        <v>0</v>
      </c>
      <c r="F42" s="269">
        <f>دفتر1!F35</f>
        <v>0</v>
      </c>
      <c r="G42" s="411"/>
      <c r="H42" s="412"/>
      <c r="I42" s="413"/>
    </row>
    <row r="43" spans="1:9" ht="24.75" customHeight="1" thickTop="1" thickBot="1">
      <c r="A43" s="272"/>
      <c r="B43" s="302">
        <f>VLOOKUP(L7,ثلاثي1!A5:AK49,30,FALSE)</f>
        <v>0</v>
      </c>
      <c r="C43" s="404"/>
      <c r="D43" s="407"/>
      <c r="E43" s="269">
        <f>دفتر1!G36</f>
        <v>0</v>
      </c>
      <c r="F43" s="269">
        <f>دفتر1!F36</f>
        <v>0</v>
      </c>
      <c r="G43" s="414"/>
      <c r="H43" s="415"/>
      <c r="I43" s="416"/>
    </row>
    <row r="44" spans="1:9" ht="21" customHeight="1" thickTop="1">
      <c r="A44" s="300"/>
      <c r="B44" s="263"/>
      <c r="C44" s="301"/>
      <c r="D44" s="301"/>
      <c r="E44" s="263"/>
      <c r="F44" s="263"/>
      <c r="G44" s="263"/>
      <c r="H44" s="263"/>
      <c r="I44" s="263"/>
    </row>
  </sheetData>
  <sheetProtection deleteRows="0" selectLockedCells="1"/>
  <mergeCells count="40">
    <mergeCell ref="D7:F7"/>
    <mergeCell ref="B8:C8"/>
    <mergeCell ref="E8:F8"/>
    <mergeCell ref="G8:H8"/>
    <mergeCell ref="G9:I12"/>
    <mergeCell ref="G16:I16"/>
    <mergeCell ref="G17:I19"/>
    <mergeCell ref="A18:A20"/>
    <mergeCell ref="C18:C20"/>
    <mergeCell ref="D18:D20"/>
    <mergeCell ref="G20:I24"/>
    <mergeCell ref="C13:C16"/>
    <mergeCell ref="D13:D16"/>
    <mergeCell ref="G14:G15"/>
    <mergeCell ref="H14:H15"/>
    <mergeCell ref="I14:I15"/>
    <mergeCell ref="A25:B25"/>
    <mergeCell ref="C25:D25"/>
    <mergeCell ref="E25:F25"/>
    <mergeCell ref="G25:I32"/>
    <mergeCell ref="A26:A29"/>
    <mergeCell ref="C26:C36"/>
    <mergeCell ref="D26:D36"/>
    <mergeCell ref="A30:B30"/>
    <mergeCell ref="E30:F30"/>
    <mergeCell ref="A31:A33"/>
    <mergeCell ref="G36:I39"/>
    <mergeCell ref="C40:C43"/>
    <mergeCell ref="D40:D43"/>
    <mergeCell ref="G40:I43"/>
    <mergeCell ref="B32:B33"/>
    <mergeCell ref="E32:E33"/>
    <mergeCell ref="F32:F33"/>
    <mergeCell ref="G33:I35"/>
    <mergeCell ref="A34:B34"/>
    <mergeCell ref="E34:F34"/>
    <mergeCell ref="A35:A36"/>
    <mergeCell ref="B35:B36"/>
    <mergeCell ref="E35:E36"/>
    <mergeCell ref="F35:F36"/>
  </mergeCells>
  <dataValidations count="1">
    <dataValidation type="whole" allowBlank="1" showInputMessage="1" showErrorMessage="1" sqref="L7">
      <formula1>1</formula1>
      <formula2>45</formula2>
    </dataValidation>
  </dataValidations>
  <pageMargins left="0" right="0" top="0.19685039370078741" bottom="0.19685039370078741" header="0.51181102362204722" footer="0.51181102362204722"/>
  <pageSetup paperSize="9" scale="98" orientation="portrait" r:id="rId1"/>
  <headerFooter alignWithMargins="0"/>
  <colBreaks count="1" manualBreakCount="1">
    <brk id="9" max="43" man="1"/>
  </colBreaks>
  <drawing r:id="rId2"/>
  <legacyDrawing r:id="rId3"/>
</worksheet>
</file>

<file path=xl/worksheets/sheet6.xml><?xml version="1.0" encoding="utf-8"?>
<worksheet xmlns="http://schemas.openxmlformats.org/spreadsheetml/2006/main" xmlns:r="http://schemas.openxmlformats.org/officeDocument/2006/relationships">
  <sheetPr>
    <tabColor theme="1"/>
  </sheetPr>
  <dimension ref="A1:AQ174"/>
  <sheetViews>
    <sheetView rightToLeft="1" showWhiteSpace="0" topLeftCell="J1" zoomScale="85" zoomScaleNormal="85" zoomScaleSheetLayoutView="85" workbookViewId="0">
      <selection activeCell="AI5" sqref="AI5:AI49"/>
    </sheetView>
  </sheetViews>
  <sheetFormatPr baseColWidth="10" defaultRowHeight="12.75"/>
  <cols>
    <col min="1" max="1" width="3.42578125" style="17" customWidth="1"/>
    <col min="2" max="2" width="11.42578125" style="16" customWidth="1"/>
    <col min="3" max="3" width="5" style="16" customWidth="1"/>
    <col min="4" max="4" width="5.140625" style="16" customWidth="1"/>
    <col min="5" max="5" width="5.7109375" style="16" bestFit="1" customWidth="1"/>
    <col min="6" max="6" width="5.7109375" style="16" customWidth="1"/>
    <col min="7" max="7" width="5.5703125" style="16" bestFit="1" customWidth="1"/>
    <col min="8" max="8" width="5.7109375" style="16" customWidth="1"/>
    <col min="9" max="9" width="5.42578125" style="16" customWidth="1"/>
    <col min="10" max="10" width="5.28515625" style="16" customWidth="1"/>
    <col min="11" max="11" width="5.5703125" style="16" bestFit="1" customWidth="1"/>
    <col min="12" max="12" width="5.28515625" style="16" customWidth="1"/>
    <col min="13" max="13" width="5.42578125" style="16" bestFit="1" customWidth="1"/>
    <col min="14" max="14" width="7" style="16" bestFit="1" customWidth="1"/>
    <col min="15" max="15" width="5.42578125" style="16" bestFit="1" customWidth="1"/>
    <col min="16" max="16" width="5.5703125" style="16" customWidth="1"/>
    <col min="17" max="20" width="5.28515625" style="16" customWidth="1"/>
    <col min="21" max="22" width="5.42578125" style="16" bestFit="1" customWidth="1"/>
    <col min="23" max="23" width="6.85546875" style="16" customWidth="1"/>
    <col min="24" max="24" width="6.42578125" style="16" customWidth="1"/>
    <col min="25" max="25" width="5.42578125" style="16" customWidth="1"/>
    <col min="26" max="26" width="4.42578125" style="16" customWidth="1"/>
    <col min="27" max="27" width="5.140625" style="16" customWidth="1"/>
    <col min="28" max="28" width="5.7109375" style="16" customWidth="1"/>
    <col min="29" max="30" width="5.28515625" style="16" customWidth="1"/>
    <col min="31" max="31" width="5.5703125" style="16" customWidth="1"/>
    <col min="32" max="32" width="5.140625" style="16" customWidth="1"/>
    <col min="33" max="33" width="3.85546875" style="16" customWidth="1"/>
    <col min="34" max="34" width="6.140625" style="16" customWidth="1"/>
    <col min="35" max="35" width="5.42578125" style="16" bestFit="1" customWidth="1"/>
    <col min="36" max="36" width="4.28515625" style="16" customWidth="1"/>
    <col min="37" max="37" width="4.42578125" style="16" customWidth="1"/>
    <col min="38" max="256" width="11.42578125" style="16"/>
    <col min="257" max="257" width="4.28515625" style="16" bestFit="1" customWidth="1"/>
    <col min="258" max="258" width="11.42578125" style="16" customWidth="1"/>
    <col min="259" max="259" width="5" style="16" customWidth="1"/>
    <col min="260" max="260" width="5.140625" style="16" customWidth="1"/>
    <col min="261" max="261" width="5.7109375" style="16" bestFit="1" customWidth="1"/>
    <col min="262" max="262" width="5.7109375" style="16" customWidth="1"/>
    <col min="263" max="263" width="5.5703125" style="16" bestFit="1" customWidth="1"/>
    <col min="264" max="264" width="5.7109375" style="16" customWidth="1"/>
    <col min="265" max="265" width="5.42578125" style="16" customWidth="1"/>
    <col min="266" max="266" width="5.28515625" style="16" customWidth="1"/>
    <col min="267" max="267" width="5.5703125" style="16" bestFit="1" customWidth="1"/>
    <col min="268" max="268" width="5.28515625" style="16" customWidth="1"/>
    <col min="269" max="271" width="5.42578125" style="16" bestFit="1" customWidth="1"/>
    <col min="272" max="272" width="3.7109375" style="16" customWidth="1"/>
    <col min="273" max="276" width="5.28515625" style="16" customWidth="1"/>
    <col min="277" max="279" width="5.42578125" style="16" bestFit="1" customWidth="1"/>
    <col min="280" max="280" width="6.42578125" style="16" bestFit="1" customWidth="1"/>
    <col min="281" max="281" width="5.42578125" style="16" customWidth="1"/>
    <col min="282" max="282" width="3.28515625" style="16" customWidth="1"/>
    <col min="283" max="283" width="5.140625" style="16" customWidth="1"/>
    <col min="284" max="284" width="5.7109375" style="16" customWidth="1"/>
    <col min="285" max="286" width="5.28515625" style="16" customWidth="1"/>
    <col min="287" max="287" width="5.5703125" style="16" customWidth="1"/>
    <col min="288" max="288" width="5.140625" style="16" customWidth="1"/>
    <col min="289" max="289" width="3.85546875" style="16" customWidth="1"/>
    <col min="290" max="290" width="6.140625" style="16" customWidth="1"/>
    <col min="291" max="291" width="5.42578125" style="16" bestFit="1" customWidth="1"/>
    <col min="292" max="292" width="4.28515625" style="16" customWidth="1"/>
    <col min="293" max="293" width="3.85546875" style="16" customWidth="1"/>
    <col min="294" max="512" width="11.42578125" style="16"/>
    <col min="513" max="513" width="4.28515625" style="16" bestFit="1" customWidth="1"/>
    <col min="514" max="514" width="11.42578125" style="16" customWidth="1"/>
    <col min="515" max="515" width="5" style="16" customWidth="1"/>
    <col min="516" max="516" width="5.140625" style="16" customWidth="1"/>
    <col min="517" max="517" width="5.7109375" style="16" bestFit="1" customWidth="1"/>
    <col min="518" max="518" width="5.7109375" style="16" customWidth="1"/>
    <col min="519" max="519" width="5.5703125" style="16" bestFit="1" customWidth="1"/>
    <col min="520" max="520" width="5.7109375" style="16" customWidth="1"/>
    <col min="521" max="521" width="5.42578125" style="16" customWidth="1"/>
    <col min="522" max="522" width="5.28515625" style="16" customWidth="1"/>
    <col min="523" max="523" width="5.5703125" style="16" bestFit="1" customWidth="1"/>
    <col min="524" max="524" width="5.28515625" style="16" customWidth="1"/>
    <col min="525" max="527" width="5.42578125" style="16" bestFit="1" customWidth="1"/>
    <col min="528" max="528" width="3.7109375" style="16" customWidth="1"/>
    <col min="529" max="532" width="5.28515625" style="16" customWidth="1"/>
    <col min="533" max="535" width="5.42578125" style="16" bestFit="1" customWidth="1"/>
    <col min="536" max="536" width="6.42578125" style="16" bestFit="1" customWidth="1"/>
    <col min="537" max="537" width="5.42578125" style="16" customWidth="1"/>
    <col min="538" max="538" width="3.28515625" style="16" customWidth="1"/>
    <col min="539" max="539" width="5.140625" style="16" customWidth="1"/>
    <col min="540" max="540" width="5.7109375" style="16" customWidth="1"/>
    <col min="541" max="542" width="5.28515625" style="16" customWidth="1"/>
    <col min="543" max="543" width="5.5703125" style="16" customWidth="1"/>
    <col min="544" max="544" width="5.140625" style="16" customWidth="1"/>
    <col min="545" max="545" width="3.85546875" style="16" customWidth="1"/>
    <col min="546" max="546" width="6.140625" style="16" customWidth="1"/>
    <col min="547" max="547" width="5.42578125" style="16" bestFit="1" customWidth="1"/>
    <col min="548" max="548" width="4.28515625" style="16" customWidth="1"/>
    <col min="549" max="549" width="3.85546875" style="16" customWidth="1"/>
    <col min="550" max="768" width="11.42578125" style="16"/>
    <col min="769" max="769" width="4.28515625" style="16" bestFit="1" customWidth="1"/>
    <col min="770" max="770" width="11.42578125" style="16" customWidth="1"/>
    <col min="771" max="771" width="5" style="16" customWidth="1"/>
    <col min="772" max="772" width="5.140625" style="16" customWidth="1"/>
    <col min="773" max="773" width="5.7109375" style="16" bestFit="1" customWidth="1"/>
    <col min="774" max="774" width="5.7109375" style="16" customWidth="1"/>
    <col min="775" max="775" width="5.5703125" style="16" bestFit="1" customWidth="1"/>
    <col min="776" max="776" width="5.7109375" style="16" customWidth="1"/>
    <col min="777" max="777" width="5.42578125" style="16" customWidth="1"/>
    <col min="778" max="778" width="5.28515625" style="16" customWidth="1"/>
    <col min="779" max="779" width="5.5703125" style="16" bestFit="1" customWidth="1"/>
    <col min="780" max="780" width="5.28515625" style="16" customWidth="1"/>
    <col min="781" max="783" width="5.42578125" style="16" bestFit="1" customWidth="1"/>
    <col min="784" max="784" width="3.7109375" style="16" customWidth="1"/>
    <col min="785" max="788" width="5.28515625" style="16" customWidth="1"/>
    <col min="789" max="791" width="5.42578125" style="16" bestFit="1" customWidth="1"/>
    <col min="792" max="792" width="6.42578125" style="16" bestFit="1" customWidth="1"/>
    <col min="793" max="793" width="5.42578125" style="16" customWidth="1"/>
    <col min="794" max="794" width="3.28515625" style="16" customWidth="1"/>
    <col min="795" max="795" width="5.140625" style="16" customWidth="1"/>
    <col min="796" max="796" width="5.7109375" style="16" customWidth="1"/>
    <col min="797" max="798" width="5.28515625" style="16" customWidth="1"/>
    <col min="799" max="799" width="5.5703125" style="16" customWidth="1"/>
    <col min="800" max="800" width="5.140625" style="16" customWidth="1"/>
    <col min="801" max="801" width="3.85546875" style="16" customWidth="1"/>
    <col min="802" max="802" width="6.140625" style="16" customWidth="1"/>
    <col min="803" max="803" width="5.42578125" style="16" bestFit="1" customWidth="1"/>
    <col min="804" max="804" width="4.28515625" style="16" customWidth="1"/>
    <col min="805" max="805" width="3.85546875" style="16" customWidth="1"/>
    <col min="806" max="1024" width="11.42578125" style="16"/>
    <col min="1025" max="1025" width="4.28515625" style="16" bestFit="1" customWidth="1"/>
    <col min="1026" max="1026" width="11.42578125" style="16" customWidth="1"/>
    <col min="1027" max="1027" width="5" style="16" customWidth="1"/>
    <col min="1028" max="1028" width="5.140625" style="16" customWidth="1"/>
    <col min="1029" max="1029" width="5.7109375" style="16" bestFit="1" customWidth="1"/>
    <col min="1030" max="1030" width="5.7109375" style="16" customWidth="1"/>
    <col min="1031" max="1031" width="5.5703125" style="16" bestFit="1" customWidth="1"/>
    <col min="1032" max="1032" width="5.7109375" style="16" customWidth="1"/>
    <col min="1033" max="1033" width="5.42578125" style="16" customWidth="1"/>
    <col min="1034" max="1034" width="5.28515625" style="16" customWidth="1"/>
    <col min="1035" max="1035" width="5.5703125" style="16" bestFit="1" customWidth="1"/>
    <col min="1036" max="1036" width="5.28515625" style="16" customWidth="1"/>
    <col min="1037" max="1039" width="5.42578125" style="16" bestFit="1" customWidth="1"/>
    <col min="1040" max="1040" width="3.7109375" style="16" customWidth="1"/>
    <col min="1041" max="1044" width="5.28515625" style="16" customWidth="1"/>
    <col min="1045" max="1047" width="5.42578125" style="16" bestFit="1" customWidth="1"/>
    <col min="1048" max="1048" width="6.42578125" style="16" bestFit="1" customWidth="1"/>
    <col min="1049" max="1049" width="5.42578125" style="16" customWidth="1"/>
    <col min="1050" max="1050" width="3.28515625" style="16" customWidth="1"/>
    <col min="1051" max="1051" width="5.140625" style="16" customWidth="1"/>
    <col min="1052" max="1052" width="5.7109375" style="16" customWidth="1"/>
    <col min="1053" max="1054" width="5.28515625" style="16" customWidth="1"/>
    <col min="1055" max="1055" width="5.5703125" style="16" customWidth="1"/>
    <col min="1056" max="1056" width="5.140625" style="16" customWidth="1"/>
    <col min="1057" max="1057" width="3.85546875" style="16" customWidth="1"/>
    <col min="1058" max="1058" width="6.140625" style="16" customWidth="1"/>
    <col min="1059" max="1059" width="5.42578125" style="16" bestFit="1" customWidth="1"/>
    <col min="1060" max="1060" width="4.28515625" style="16" customWidth="1"/>
    <col min="1061" max="1061" width="3.85546875" style="16" customWidth="1"/>
    <col min="1062" max="1280" width="11.42578125" style="16"/>
    <col min="1281" max="1281" width="4.28515625" style="16" bestFit="1" customWidth="1"/>
    <col min="1282" max="1282" width="11.42578125" style="16" customWidth="1"/>
    <col min="1283" max="1283" width="5" style="16" customWidth="1"/>
    <col min="1284" max="1284" width="5.140625" style="16" customWidth="1"/>
    <col min="1285" max="1285" width="5.7109375" style="16" bestFit="1" customWidth="1"/>
    <col min="1286" max="1286" width="5.7109375" style="16" customWidth="1"/>
    <col min="1287" max="1287" width="5.5703125" style="16" bestFit="1" customWidth="1"/>
    <col min="1288" max="1288" width="5.7109375" style="16" customWidth="1"/>
    <col min="1289" max="1289" width="5.42578125" style="16" customWidth="1"/>
    <col min="1290" max="1290" width="5.28515625" style="16" customWidth="1"/>
    <col min="1291" max="1291" width="5.5703125" style="16" bestFit="1" customWidth="1"/>
    <col min="1292" max="1292" width="5.28515625" style="16" customWidth="1"/>
    <col min="1293" max="1295" width="5.42578125" style="16" bestFit="1" customWidth="1"/>
    <col min="1296" max="1296" width="3.7109375" style="16" customWidth="1"/>
    <col min="1297" max="1300" width="5.28515625" style="16" customWidth="1"/>
    <col min="1301" max="1303" width="5.42578125" style="16" bestFit="1" customWidth="1"/>
    <col min="1304" max="1304" width="6.42578125" style="16" bestFit="1" customWidth="1"/>
    <col min="1305" max="1305" width="5.42578125" style="16" customWidth="1"/>
    <col min="1306" max="1306" width="3.28515625" style="16" customWidth="1"/>
    <col min="1307" max="1307" width="5.140625" style="16" customWidth="1"/>
    <col min="1308" max="1308" width="5.7109375" style="16" customWidth="1"/>
    <col min="1309" max="1310" width="5.28515625" style="16" customWidth="1"/>
    <col min="1311" max="1311" width="5.5703125" style="16" customWidth="1"/>
    <col min="1312" max="1312" width="5.140625" style="16" customWidth="1"/>
    <col min="1313" max="1313" width="3.85546875" style="16" customWidth="1"/>
    <col min="1314" max="1314" width="6.140625" style="16" customWidth="1"/>
    <col min="1315" max="1315" width="5.42578125" style="16" bestFit="1" customWidth="1"/>
    <col min="1316" max="1316" width="4.28515625" style="16" customWidth="1"/>
    <col min="1317" max="1317" width="3.85546875" style="16" customWidth="1"/>
    <col min="1318" max="1536" width="11.42578125" style="16"/>
    <col min="1537" max="1537" width="4.28515625" style="16" bestFit="1" customWidth="1"/>
    <col min="1538" max="1538" width="11.42578125" style="16" customWidth="1"/>
    <col min="1539" max="1539" width="5" style="16" customWidth="1"/>
    <col min="1540" max="1540" width="5.140625" style="16" customWidth="1"/>
    <col min="1541" max="1541" width="5.7109375" style="16" bestFit="1" customWidth="1"/>
    <col min="1542" max="1542" width="5.7109375" style="16" customWidth="1"/>
    <col min="1543" max="1543" width="5.5703125" style="16" bestFit="1" customWidth="1"/>
    <col min="1544" max="1544" width="5.7109375" style="16" customWidth="1"/>
    <col min="1545" max="1545" width="5.42578125" style="16" customWidth="1"/>
    <col min="1546" max="1546" width="5.28515625" style="16" customWidth="1"/>
    <col min="1547" max="1547" width="5.5703125" style="16" bestFit="1" customWidth="1"/>
    <col min="1548" max="1548" width="5.28515625" style="16" customWidth="1"/>
    <col min="1549" max="1551" width="5.42578125" style="16" bestFit="1" customWidth="1"/>
    <col min="1552" max="1552" width="3.7109375" style="16" customWidth="1"/>
    <col min="1553" max="1556" width="5.28515625" style="16" customWidth="1"/>
    <col min="1557" max="1559" width="5.42578125" style="16" bestFit="1" customWidth="1"/>
    <col min="1560" max="1560" width="6.42578125" style="16" bestFit="1" customWidth="1"/>
    <col min="1561" max="1561" width="5.42578125" style="16" customWidth="1"/>
    <col min="1562" max="1562" width="3.28515625" style="16" customWidth="1"/>
    <col min="1563" max="1563" width="5.140625" style="16" customWidth="1"/>
    <col min="1564" max="1564" width="5.7109375" style="16" customWidth="1"/>
    <col min="1565" max="1566" width="5.28515625" style="16" customWidth="1"/>
    <col min="1567" max="1567" width="5.5703125" style="16" customWidth="1"/>
    <col min="1568" max="1568" width="5.140625" style="16" customWidth="1"/>
    <col min="1569" max="1569" width="3.85546875" style="16" customWidth="1"/>
    <col min="1570" max="1570" width="6.140625" style="16" customWidth="1"/>
    <col min="1571" max="1571" width="5.42578125" style="16" bestFit="1" customWidth="1"/>
    <col min="1572" max="1572" width="4.28515625" style="16" customWidth="1"/>
    <col min="1573" max="1573" width="3.85546875" style="16" customWidth="1"/>
    <col min="1574" max="1792" width="11.42578125" style="16"/>
    <col min="1793" max="1793" width="4.28515625" style="16" bestFit="1" customWidth="1"/>
    <col min="1794" max="1794" width="11.42578125" style="16" customWidth="1"/>
    <col min="1795" max="1795" width="5" style="16" customWidth="1"/>
    <col min="1796" max="1796" width="5.140625" style="16" customWidth="1"/>
    <col min="1797" max="1797" width="5.7109375" style="16" bestFit="1" customWidth="1"/>
    <col min="1798" max="1798" width="5.7109375" style="16" customWidth="1"/>
    <col min="1799" max="1799" width="5.5703125" style="16" bestFit="1" customWidth="1"/>
    <col min="1800" max="1800" width="5.7109375" style="16" customWidth="1"/>
    <col min="1801" max="1801" width="5.42578125" style="16" customWidth="1"/>
    <col min="1802" max="1802" width="5.28515625" style="16" customWidth="1"/>
    <col min="1803" max="1803" width="5.5703125" style="16" bestFit="1" customWidth="1"/>
    <col min="1804" max="1804" width="5.28515625" style="16" customWidth="1"/>
    <col min="1805" max="1807" width="5.42578125" style="16" bestFit="1" customWidth="1"/>
    <col min="1808" max="1808" width="3.7109375" style="16" customWidth="1"/>
    <col min="1809" max="1812" width="5.28515625" style="16" customWidth="1"/>
    <col min="1813" max="1815" width="5.42578125" style="16" bestFit="1" customWidth="1"/>
    <col min="1816" max="1816" width="6.42578125" style="16" bestFit="1" customWidth="1"/>
    <col min="1817" max="1817" width="5.42578125" style="16" customWidth="1"/>
    <col min="1818" max="1818" width="3.28515625" style="16" customWidth="1"/>
    <col min="1819" max="1819" width="5.140625" style="16" customWidth="1"/>
    <col min="1820" max="1820" width="5.7109375" style="16" customWidth="1"/>
    <col min="1821" max="1822" width="5.28515625" style="16" customWidth="1"/>
    <col min="1823" max="1823" width="5.5703125" style="16" customWidth="1"/>
    <col min="1824" max="1824" width="5.140625" style="16" customWidth="1"/>
    <col min="1825" max="1825" width="3.85546875" style="16" customWidth="1"/>
    <col min="1826" max="1826" width="6.140625" style="16" customWidth="1"/>
    <col min="1827" max="1827" width="5.42578125" style="16" bestFit="1" customWidth="1"/>
    <col min="1828" max="1828" width="4.28515625" style="16" customWidth="1"/>
    <col min="1829" max="1829" width="3.85546875" style="16" customWidth="1"/>
    <col min="1830" max="2048" width="11.42578125" style="16"/>
    <col min="2049" max="2049" width="4.28515625" style="16" bestFit="1" customWidth="1"/>
    <col min="2050" max="2050" width="11.42578125" style="16" customWidth="1"/>
    <col min="2051" max="2051" width="5" style="16" customWidth="1"/>
    <col min="2052" max="2052" width="5.140625" style="16" customWidth="1"/>
    <col min="2053" max="2053" width="5.7109375" style="16" bestFit="1" customWidth="1"/>
    <col min="2054" max="2054" width="5.7109375" style="16" customWidth="1"/>
    <col min="2055" max="2055" width="5.5703125" style="16" bestFit="1" customWidth="1"/>
    <col min="2056" max="2056" width="5.7109375" style="16" customWidth="1"/>
    <col min="2057" max="2057" width="5.42578125" style="16" customWidth="1"/>
    <col min="2058" max="2058" width="5.28515625" style="16" customWidth="1"/>
    <col min="2059" max="2059" width="5.5703125" style="16" bestFit="1" customWidth="1"/>
    <col min="2060" max="2060" width="5.28515625" style="16" customWidth="1"/>
    <col min="2061" max="2063" width="5.42578125" style="16" bestFit="1" customWidth="1"/>
    <col min="2064" max="2064" width="3.7109375" style="16" customWidth="1"/>
    <col min="2065" max="2068" width="5.28515625" style="16" customWidth="1"/>
    <col min="2069" max="2071" width="5.42578125" style="16" bestFit="1" customWidth="1"/>
    <col min="2072" max="2072" width="6.42578125" style="16" bestFit="1" customWidth="1"/>
    <col min="2073" max="2073" width="5.42578125" style="16" customWidth="1"/>
    <col min="2074" max="2074" width="3.28515625" style="16" customWidth="1"/>
    <col min="2075" max="2075" width="5.140625" style="16" customWidth="1"/>
    <col min="2076" max="2076" width="5.7109375" style="16" customWidth="1"/>
    <col min="2077" max="2078" width="5.28515625" style="16" customWidth="1"/>
    <col min="2079" max="2079" width="5.5703125" style="16" customWidth="1"/>
    <col min="2080" max="2080" width="5.140625" style="16" customWidth="1"/>
    <col min="2081" max="2081" width="3.85546875" style="16" customWidth="1"/>
    <col min="2082" max="2082" width="6.140625" style="16" customWidth="1"/>
    <col min="2083" max="2083" width="5.42578125" style="16" bestFit="1" customWidth="1"/>
    <col min="2084" max="2084" width="4.28515625" style="16" customWidth="1"/>
    <col min="2085" max="2085" width="3.85546875" style="16" customWidth="1"/>
    <col min="2086" max="2304" width="11.42578125" style="16"/>
    <col min="2305" max="2305" width="4.28515625" style="16" bestFit="1" customWidth="1"/>
    <col min="2306" max="2306" width="11.42578125" style="16" customWidth="1"/>
    <col min="2307" max="2307" width="5" style="16" customWidth="1"/>
    <col min="2308" max="2308" width="5.140625" style="16" customWidth="1"/>
    <col min="2309" max="2309" width="5.7109375" style="16" bestFit="1" customWidth="1"/>
    <col min="2310" max="2310" width="5.7109375" style="16" customWidth="1"/>
    <col min="2311" max="2311" width="5.5703125" style="16" bestFit="1" customWidth="1"/>
    <col min="2312" max="2312" width="5.7109375" style="16" customWidth="1"/>
    <col min="2313" max="2313" width="5.42578125" style="16" customWidth="1"/>
    <col min="2314" max="2314" width="5.28515625" style="16" customWidth="1"/>
    <col min="2315" max="2315" width="5.5703125" style="16" bestFit="1" customWidth="1"/>
    <col min="2316" max="2316" width="5.28515625" style="16" customWidth="1"/>
    <col min="2317" max="2319" width="5.42578125" style="16" bestFit="1" customWidth="1"/>
    <col min="2320" max="2320" width="3.7109375" style="16" customWidth="1"/>
    <col min="2321" max="2324" width="5.28515625" style="16" customWidth="1"/>
    <col min="2325" max="2327" width="5.42578125" style="16" bestFit="1" customWidth="1"/>
    <col min="2328" max="2328" width="6.42578125" style="16" bestFit="1" customWidth="1"/>
    <col min="2329" max="2329" width="5.42578125" style="16" customWidth="1"/>
    <col min="2330" max="2330" width="3.28515625" style="16" customWidth="1"/>
    <col min="2331" max="2331" width="5.140625" style="16" customWidth="1"/>
    <col min="2332" max="2332" width="5.7109375" style="16" customWidth="1"/>
    <col min="2333" max="2334" width="5.28515625" style="16" customWidth="1"/>
    <col min="2335" max="2335" width="5.5703125" style="16" customWidth="1"/>
    <col min="2336" max="2336" width="5.140625" style="16" customWidth="1"/>
    <col min="2337" max="2337" width="3.85546875" style="16" customWidth="1"/>
    <col min="2338" max="2338" width="6.140625" style="16" customWidth="1"/>
    <col min="2339" max="2339" width="5.42578125" style="16" bestFit="1" customWidth="1"/>
    <col min="2340" max="2340" width="4.28515625" style="16" customWidth="1"/>
    <col min="2341" max="2341" width="3.85546875" style="16" customWidth="1"/>
    <col min="2342" max="2560" width="11.42578125" style="16"/>
    <col min="2561" max="2561" width="4.28515625" style="16" bestFit="1" customWidth="1"/>
    <col min="2562" max="2562" width="11.42578125" style="16" customWidth="1"/>
    <col min="2563" max="2563" width="5" style="16" customWidth="1"/>
    <col min="2564" max="2564" width="5.140625" style="16" customWidth="1"/>
    <col min="2565" max="2565" width="5.7109375" style="16" bestFit="1" customWidth="1"/>
    <col min="2566" max="2566" width="5.7109375" style="16" customWidth="1"/>
    <col min="2567" max="2567" width="5.5703125" style="16" bestFit="1" customWidth="1"/>
    <col min="2568" max="2568" width="5.7109375" style="16" customWidth="1"/>
    <col min="2569" max="2569" width="5.42578125" style="16" customWidth="1"/>
    <col min="2570" max="2570" width="5.28515625" style="16" customWidth="1"/>
    <col min="2571" max="2571" width="5.5703125" style="16" bestFit="1" customWidth="1"/>
    <col min="2572" max="2572" width="5.28515625" style="16" customWidth="1"/>
    <col min="2573" max="2575" width="5.42578125" style="16" bestFit="1" customWidth="1"/>
    <col min="2576" max="2576" width="3.7109375" style="16" customWidth="1"/>
    <col min="2577" max="2580" width="5.28515625" style="16" customWidth="1"/>
    <col min="2581" max="2583" width="5.42578125" style="16" bestFit="1" customWidth="1"/>
    <col min="2584" max="2584" width="6.42578125" style="16" bestFit="1" customWidth="1"/>
    <col min="2585" max="2585" width="5.42578125" style="16" customWidth="1"/>
    <col min="2586" max="2586" width="3.28515625" style="16" customWidth="1"/>
    <col min="2587" max="2587" width="5.140625" style="16" customWidth="1"/>
    <col min="2588" max="2588" width="5.7109375" style="16" customWidth="1"/>
    <col min="2589" max="2590" width="5.28515625" style="16" customWidth="1"/>
    <col min="2591" max="2591" width="5.5703125" style="16" customWidth="1"/>
    <col min="2592" max="2592" width="5.140625" style="16" customWidth="1"/>
    <col min="2593" max="2593" width="3.85546875" style="16" customWidth="1"/>
    <col min="2594" max="2594" width="6.140625" style="16" customWidth="1"/>
    <col min="2595" max="2595" width="5.42578125" style="16" bestFit="1" customWidth="1"/>
    <col min="2596" max="2596" width="4.28515625" style="16" customWidth="1"/>
    <col min="2597" max="2597" width="3.85546875" style="16" customWidth="1"/>
    <col min="2598" max="2816" width="11.42578125" style="16"/>
    <col min="2817" max="2817" width="4.28515625" style="16" bestFit="1" customWidth="1"/>
    <col min="2818" max="2818" width="11.42578125" style="16" customWidth="1"/>
    <col min="2819" max="2819" width="5" style="16" customWidth="1"/>
    <col min="2820" max="2820" width="5.140625" style="16" customWidth="1"/>
    <col min="2821" max="2821" width="5.7109375" style="16" bestFit="1" customWidth="1"/>
    <col min="2822" max="2822" width="5.7109375" style="16" customWidth="1"/>
    <col min="2823" max="2823" width="5.5703125" style="16" bestFit="1" customWidth="1"/>
    <col min="2824" max="2824" width="5.7109375" style="16" customWidth="1"/>
    <col min="2825" max="2825" width="5.42578125" style="16" customWidth="1"/>
    <col min="2826" max="2826" width="5.28515625" style="16" customWidth="1"/>
    <col min="2827" max="2827" width="5.5703125" style="16" bestFit="1" customWidth="1"/>
    <col min="2828" max="2828" width="5.28515625" style="16" customWidth="1"/>
    <col min="2829" max="2831" width="5.42578125" style="16" bestFit="1" customWidth="1"/>
    <col min="2832" max="2832" width="3.7109375" style="16" customWidth="1"/>
    <col min="2833" max="2836" width="5.28515625" style="16" customWidth="1"/>
    <col min="2837" max="2839" width="5.42578125" style="16" bestFit="1" customWidth="1"/>
    <col min="2840" max="2840" width="6.42578125" style="16" bestFit="1" customWidth="1"/>
    <col min="2841" max="2841" width="5.42578125" style="16" customWidth="1"/>
    <col min="2842" max="2842" width="3.28515625" style="16" customWidth="1"/>
    <col min="2843" max="2843" width="5.140625" style="16" customWidth="1"/>
    <col min="2844" max="2844" width="5.7109375" style="16" customWidth="1"/>
    <col min="2845" max="2846" width="5.28515625" style="16" customWidth="1"/>
    <col min="2847" max="2847" width="5.5703125" style="16" customWidth="1"/>
    <col min="2848" max="2848" width="5.140625" style="16" customWidth="1"/>
    <col min="2849" max="2849" width="3.85546875" style="16" customWidth="1"/>
    <col min="2850" max="2850" width="6.140625" style="16" customWidth="1"/>
    <col min="2851" max="2851" width="5.42578125" style="16" bestFit="1" customWidth="1"/>
    <col min="2852" max="2852" width="4.28515625" style="16" customWidth="1"/>
    <col min="2853" max="2853" width="3.85546875" style="16" customWidth="1"/>
    <col min="2854" max="3072" width="11.42578125" style="16"/>
    <col min="3073" max="3073" width="4.28515625" style="16" bestFit="1" customWidth="1"/>
    <col min="3074" max="3074" width="11.42578125" style="16" customWidth="1"/>
    <col min="3075" max="3075" width="5" style="16" customWidth="1"/>
    <col min="3076" max="3076" width="5.140625" style="16" customWidth="1"/>
    <col min="3077" max="3077" width="5.7109375" style="16" bestFit="1" customWidth="1"/>
    <col min="3078" max="3078" width="5.7109375" style="16" customWidth="1"/>
    <col min="3079" max="3079" width="5.5703125" style="16" bestFit="1" customWidth="1"/>
    <col min="3080" max="3080" width="5.7109375" style="16" customWidth="1"/>
    <col min="3081" max="3081" width="5.42578125" style="16" customWidth="1"/>
    <col min="3082" max="3082" width="5.28515625" style="16" customWidth="1"/>
    <col min="3083" max="3083" width="5.5703125" style="16" bestFit="1" customWidth="1"/>
    <col min="3084" max="3084" width="5.28515625" style="16" customWidth="1"/>
    <col min="3085" max="3087" width="5.42578125" style="16" bestFit="1" customWidth="1"/>
    <col min="3088" max="3088" width="3.7109375" style="16" customWidth="1"/>
    <col min="3089" max="3092" width="5.28515625" style="16" customWidth="1"/>
    <col min="3093" max="3095" width="5.42578125" style="16" bestFit="1" customWidth="1"/>
    <col min="3096" max="3096" width="6.42578125" style="16" bestFit="1" customWidth="1"/>
    <col min="3097" max="3097" width="5.42578125" style="16" customWidth="1"/>
    <col min="3098" max="3098" width="3.28515625" style="16" customWidth="1"/>
    <col min="3099" max="3099" width="5.140625" style="16" customWidth="1"/>
    <col min="3100" max="3100" width="5.7109375" style="16" customWidth="1"/>
    <col min="3101" max="3102" width="5.28515625" style="16" customWidth="1"/>
    <col min="3103" max="3103" width="5.5703125" style="16" customWidth="1"/>
    <col min="3104" max="3104" width="5.140625" style="16" customWidth="1"/>
    <col min="3105" max="3105" width="3.85546875" style="16" customWidth="1"/>
    <col min="3106" max="3106" width="6.140625" style="16" customWidth="1"/>
    <col min="3107" max="3107" width="5.42578125" style="16" bestFit="1" customWidth="1"/>
    <col min="3108" max="3108" width="4.28515625" style="16" customWidth="1"/>
    <col min="3109" max="3109" width="3.85546875" style="16" customWidth="1"/>
    <col min="3110" max="3328" width="11.42578125" style="16"/>
    <col min="3329" max="3329" width="4.28515625" style="16" bestFit="1" customWidth="1"/>
    <col min="3330" max="3330" width="11.42578125" style="16" customWidth="1"/>
    <col min="3331" max="3331" width="5" style="16" customWidth="1"/>
    <col min="3332" max="3332" width="5.140625" style="16" customWidth="1"/>
    <col min="3333" max="3333" width="5.7109375" style="16" bestFit="1" customWidth="1"/>
    <col min="3334" max="3334" width="5.7109375" style="16" customWidth="1"/>
    <col min="3335" max="3335" width="5.5703125" style="16" bestFit="1" customWidth="1"/>
    <col min="3336" max="3336" width="5.7109375" style="16" customWidth="1"/>
    <col min="3337" max="3337" width="5.42578125" style="16" customWidth="1"/>
    <col min="3338" max="3338" width="5.28515625" style="16" customWidth="1"/>
    <col min="3339" max="3339" width="5.5703125" style="16" bestFit="1" customWidth="1"/>
    <col min="3340" max="3340" width="5.28515625" style="16" customWidth="1"/>
    <col min="3341" max="3343" width="5.42578125" style="16" bestFit="1" customWidth="1"/>
    <col min="3344" max="3344" width="3.7109375" style="16" customWidth="1"/>
    <col min="3345" max="3348" width="5.28515625" style="16" customWidth="1"/>
    <col min="3349" max="3351" width="5.42578125" style="16" bestFit="1" customWidth="1"/>
    <col min="3352" max="3352" width="6.42578125" style="16" bestFit="1" customWidth="1"/>
    <col min="3353" max="3353" width="5.42578125" style="16" customWidth="1"/>
    <col min="3354" max="3354" width="3.28515625" style="16" customWidth="1"/>
    <col min="3355" max="3355" width="5.140625" style="16" customWidth="1"/>
    <col min="3356" max="3356" width="5.7109375" style="16" customWidth="1"/>
    <col min="3357" max="3358" width="5.28515625" style="16" customWidth="1"/>
    <col min="3359" max="3359" width="5.5703125" style="16" customWidth="1"/>
    <col min="3360" max="3360" width="5.140625" style="16" customWidth="1"/>
    <col min="3361" max="3361" width="3.85546875" style="16" customWidth="1"/>
    <col min="3362" max="3362" width="6.140625" style="16" customWidth="1"/>
    <col min="3363" max="3363" width="5.42578125" style="16" bestFit="1" customWidth="1"/>
    <col min="3364" max="3364" width="4.28515625" style="16" customWidth="1"/>
    <col min="3365" max="3365" width="3.85546875" style="16" customWidth="1"/>
    <col min="3366" max="3584" width="11.42578125" style="16"/>
    <col min="3585" max="3585" width="4.28515625" style="16" bestFit="1" customWidth="1"/>
    <col min="3586" max="3586" width="11.42578125" style="16" customWidth="1"/>
    <col min="3587" max="3587" width="5" style="16" customWidth="1"/>
    <col min="3588" max="3588" width="5.140625" style="16" customWidth="1"/>
    <col min="3589" max="3589" width="5.7109375" style="16" bestFit="1" customWidth="1"/>
    <col min="3590" max="3590" width="5.7109375" style="16" customWidth="1"/>
    <col min="3591" max="3591" width="5.5703125" style="16" bestFit="1" customWidth="1"/>
    <col min="3592" max="3592" width="5.7109375" style="16" customWidth="1"/>
    <col min="3593" max="3593" width="5.42578125" style="16" customWidth="1"/>
    <col min="3594" max="3594" width="5.28515625" style="16" customWidth="1"/>
    <col min="3595" max="3595" width="5.5703125" style="16" bestFit="1" customWidth="1"/>
    <col min="3596" max="3596" width="5.28515625" style="16" customWidth="1"/>
    <col min="3597" max="3599" width="5.42578125" style="16" bestFit="1" customWidth="1"/>
    <col min="3600" max="3600" width="3.7109375" style="16" customWidth="1"/>
    <col min="3601" max="3604" width="5.28515625" style="16" customWidth="1"/>
    <col min="3605" max="3607" width="5.42578125" style="16" bestFit="1" customWidth="1"/>
    <col min="3608" max="3608" width="6.42578125" style="16" bestFit="1" customWidth="1"/>
    <col min="3609" max="3609" width="5.42578125" style="16" customWidth="1"/>
    <col min="3610" max="3610" width="3.28515625" style="16" customWidth="1"/>
    <col min="3611" max="3611" width="5.140625" style="16" customWidth="1"/>
    <col min="3612" max="3612" width="5.7109375" style="16" customWidth="1"/>
    <col min="3613" max="3614" width="5.28515625" style="16" customWidth="1"/>
    <col min="3615" max="3615" width="5.5703125" style="16" customWidth="1"/>
    <col min="3616" max="3616" width="5.140625" style="16" customWidth="1"/>
    <col min="3617" max="3617" width="3.85546875" style="16" customWidth="1"/>
    <col min="3618" max="3618" width="6.140625" style="16" customWidth="1"/>
    <col min="3619" max="3619" width="5.42578125" style="16" bestFit="1" customWidth="1"/>
    <col min="3620" max="3620" width="4.28515625" style="16" customWidth="1"/>
    <col min="3621" max="3621" width="3.85546875" style="16" customWidth="1"/>
    <col min="3622" max="3840" width="11.42578125" style="16"/>
    <col min="3841" max="3841" width="4.28515625" style="16" bestFit="1" customWidth="1"/>
    <col min="3842" max="3842" width="11.42578125" style="16" customWidth="1"/>
    <col min="3843" max="3843" width="5" style="16" customWidth="1"/>
    <col min="3844" max="3844" width="5.140625" style="16" customWidth="1"/>
    <col min="3845" max="3845" width="5.7109375" style="16" bestFit="1" customWidth="1"/>
    <col min="3846" max="3846" width="5.7109375" style="16" customWidth="1"/>
    <col min="3847" max="3847" width="5.5703125" style="16" bestFit="1" customWidth="1"/>
    <col min="3848" max="3848" width="5.7109375" style="16" customWidth="1"/>
    <col min="3849" max="3849" width="5.42578125" style="16" customWidth="1"/>
    <col min="3850" max="3850" width="5.28515625" style="16" customWidth="1"/>
    <col min="3851" max="3851" width="5.5703125" style="16" bestFit="1" customWidth="1"/>
    <col min="3852" max="3852" width="5.28515625" style="16" customWidth="1"/>
    <col min="3853" max="3855" width="5.42578125" style="16" bestFit="1" customWidth="1"/>
    <col min="3856" max="3856" width="3.7109375" style="16" customWidth="1"/>
    <col min="3857" max="3860" width="5.28515625" style="16" customWidth="1"/>
    <col min="3861" max="3863" width="5.42578125" style="16" bestFit="1" customWidth="1"/>
    <col min="3864" max="3864" width="6.42578125" style="16" bestFit="1" customWidth="1"/>
    <col min="3865" max="3865" width="5.42578125" style="16" customWidth="1"/>
    <col min="3866" max="3866" width="3.28515625" style="16" customWidth="1"/>
    <col min="3867" max="3867" width="5.140625" style="16" customWidth="1"/>
    <col min="3868" max="3868" width="5.7109375" style="16" customWidth="1"/>
    <col min="3869" max="3870" width="5.28515625" style="16" customWidth="1"/>
    <col min="3871" max="3871" width="5.5703125" style="16" customWidth="1"/>
    <col min="3872" max="3872" width="5.140625" style="16" customWidth="1"/>
    <col min="3873" max="3873" width="3.85546875" style="16" customWidth="1"/>
    <col min="3874" max="3874" width="6.140625" style="16" customWidth="1"/>
    <col min="3875" max="3875" width="5.42578125" style="16" bestFit="1" customWidth="1"/>
    <col min="3876" max="3876" width="4.28515625" style="16" customWidth="1"/>
    <col min="3877" max="3877" width="3.85546875" style="16" customWidth="1"/>
    <col min="3878" max="4096" width="11.42578125" style="16"/>
    <col min="4097" max="4097" width="4.28515625" style="16" bestFit="1" customWidth="1"/>
    <col min="4098" max="4098" width="11.42578125" style="16" customWidth="1"/>
    <col min="4099" max="4099" width="5" style="16" customWidth="1"/>
    <col min="4100" max="4100" width="5.140625" style="16" customWidth="1"/>
    <col min="4101" max="4101" width="5.7109375" style="16" bestFit="1" customWidth="1"/>
    <col min="4102" max="4102" width="5.7109375" style="16" customWidth="1"/>
    <col min="4103" max="4103" width="5.5703125" style="16" bestFit="1" customWidth="1"/>
    <col min="4104" max="4104" width="5.7109375" style="16" customWidth="1"/>
    <col min="4105" max="4105" width="5.42578125" style="16" customWidth="1"/>
    <col min="4106" max="4106" width="5.28515625" style="16" customWidth="1"/>
    <col min="4107" max="4107" width="5.5703125" style="16" bestFit="1" customWidth="1"/>
    <col min="4108" max="4108" width="5.28515625" style="16" customWidth="1"/>
    <col min="4109" max="4111" width="5.42578125" style="16" bestFit="1" customWidth="1"/>
    <col min="4112" max="4112" width="3.7109375" style="16" customWidth="1"/>
    <col min="4113" max="4116" width="5.28515625" style="16" customWidth="1"/>
    <col min="4117" max="4119" width="5.42578125" style="16" bestFit="1" customWidth="1"/>
    <col min="4120" max="4120" width="6.42578125" style="16" bestFit="1" customWidth="1"/>
    <col min="4121" max="4121" width="5.42578125" style="16" customWidth="1"/>
    <col min="4122" max="4122" width="3.28515625" style="16" customWidth="1"/>
    <col min="4123" max="4123" width="5.140625" style="16" customWidth="1"/>
    <col min="4124" max="4124" width="5.7109375" style="16" customWidth="1"/>
    <col min="4125" max="4126" width="5.28515625" style="16" customWidth="1"/>
    <col min="4127" max="4127" width="5.5703125" style="16" customWidth="1"/>
    <col min="4128" max="4128" width="5.140625" style="16" customWidth="1"/>
    <col min="4129" max="4129" width="3.85546875" style="16" customWidth="1"/>
    <col min="4130" max="4130" width="6.140625" style="16" customWidth="1"/>
    <col min="4131" max="4131" width="5.42578125" style="16" bestFit="1" customWidth="1"/>
    <col min="4132" max="4132" width="4.28515625" style="16" customWidth="1"/>
    <col min="4133" max="4133" width="3.85546875" style="16" customWidth="1"/>
    <col min="4134" max="4352" width="11.42578125" style="16"/>
    <col min="4353" max="4353" width="4.28515625" style="16" bestFit="1" customWidth="1"/>
    <col min="4354" max="4354" width="11.42578125" style="16" customWidth="1"/>
    <col min="4355" max="4355" width="5" style="16" customWidth="1"/>
    <col min="4356" max="4356" width="5.140625" style="16" customWidth="1"/>
    <col min="4357" max="4357" width="5.7109375" style="16" bestFit="1" customWidth="1"/>
    <col min="4358" max="4358" width="5.7109375" style="16" customWidth="1"/>
    <col min="4359" max="4359" width="5.5703125" style="16" bestFit="1" customWidth="1"/>
    <col min="4360" max="4360" width="5.7109375" style="16" customWidth="1"/>
    <col min="4361" max="4361" width="5.42578125" style="16" customWidth="1"/>
    <col min="4362" max="4362" width="5.28515625" style="16" customWidth="1"/>
    <col min="4363" max="4363" width="5.5703125" style="16" bestFit="1" customWidth="1"/>
    <col min="4364" max="4364" width="5.28515625" style="16" customWidth="1"/>
    <col min="4365" max="4367" width="5.42578125" style="16" bestFit="1" customWidth="1"/>
    <col min="4368" max="4368" width="3.7109375" style="16" customWidth="1"/>
    <col min="4369" max="4372" width="5.28515625" style="16" customWidth="1"/>
    <col min="4373" max="4375" width="5.42578125" style="16" bestFit="1" customWidth="1"/>
    <col min="4376" max="4376" width="6.42578125" style="16" bestFit="1" customWidth="1"/>
    <col min="4377" max="4377" width="5.42578125" style="16" customWidth="1"/>
    <col min="4378" max="4378" width="3.28515625" style="16" customWidth="1"/>
    <col min="4379" max="4379" width="5.140625" style="16" customWidth="1"/>
    <col min="4380" max="4380" width="5.7109375" style="16" customWidth="1"/>
    <col min="4381" max="4382" width="5.28515625" style="16" customWidth="1"/>
    <col min="4383" max="4383" width="5.5703125" style="16" customWidth="1"/>
    <col min="4384" max="4384" width="5.140625" style="16" customWidth="1"/>
    <col min="4385" max="4385" width="3.85546875" style="16" customWidth="1"/>
    <col min="4386" max="4386" width="6.140625" style="16" customWidth="1"/>
    <col min="4387" max="4387" width="5.42578125" style="16" bestFit="1" customWidth="1"/>
    <col min="4388" max="4388" width="4.28515625" style="16" customWidth="1"/>
    <col min="4389" max="4389" width="3.85546875" style="16" customWidth="1"/>
    <col min="4390" max="4608" width="11.42578125" style="16"/>
    <col min="4609" max="4609" width="4.28515625" style="16" bestFit="1" customWidth="1"/>
    <col min="4610" max="4610" width="11.42578125" style="16" customWidth="1"/>
    <col min="4611" max="4611" width="5" style="16" customWidth="1"/>
    <col min="4612" max="4612" width="5.140625" style="16" customWidth="1"/>
    <col min="4613" max="4613" width="5.7109375" style="16" bestFit="1" customWidth="1"/>
    <col min="4614" max="4614" width="5.7109375" style="16" customWidth="1"/>
    <col min="4615" max="4615" width="5.5703125" style="16" bestFit="1" customWidth="1"/>
    <col min="4616" max="4616" width="5.7109375" style="16" customWidth="1"/>
    <col min="4617" max="4617" width="5.42578125" style="16" customWidth="1"/>
    <col min="4618" max="4618" width="5.28515625" style="16" customWidth="1"/>
    <col min="4619" max="4619" width="5.5703125" style="16" bestFit="1" customWidth="1"/>
    <col min="4620" max="4620" width="5.28515625" style="16" customWidth="1"/>
    <col min="4621" max="4623" width="5.42578125" style="16" bestFit="1" customWidth="1"/>
    <col min="4624" max="4624" width="3.7109375" style="16" customWidth="1"/>
    <col min="4625" max="4628" width="5.28515625" style="16" customWidth="1"/>
    <col min="4629" max="4631" width="5.42578125" style="16" bestFit="1" customWidth="1"/>
    <col min="4632" max="4632" width="6.42578125" style="16" bestFit="1" customWidth="1"/>
    <col min="4633" max="4633" width="5.42578125" style="16" customWidth="1"/>
    <col min="4634" max="4634" width="3.28515625" style="16" customWidth="1"/>
    <col min="4635" max="4635" width="5.140625" style="16" customWidth="1"/>
    <col min="4636" max="4636" width="5.7109375" style="16" customWidth="1"/>
    <col min="4637" max="4638" width="5.28515625" style="16" customWidth="1"/>
    <col min="4639" max="4639" width="5.5703125" style="16" customWidth="1"/>
    <col min="4640" max="4640" width="5.140625" style="16" customWidth="1"/>
    <col min="4641" max="4641" width="3.85546875" style="16" customWidth="1"/>
    <col min="4642" max="4642" width="6.140625" style="16" customWidth="1"/>
    <col min="4643" max="4643" width="5.42578125" style="16" bestFit="1" customWidth="1"/>
    <col min="4644" max="4644" width="4.28515625" style="16" customWidth="1"/>
    <col min="4645" max="4645" width="3.85546875" style="16" customWidth="1"/>
    <col min="4646" max="4864" width="11.42578125" style="16"/>
    <col min="4865" max="4865" width="4.28515625" style="16" bestFit="1" customWidth="1"/>
    <col min="4866" max="4866" width="11.42578125" style="16" customWidth="1"/>
    <col min="4867" max="4867" width="5" style="16" customWidth="1"/>
    <col min="4868" max="4868" width="5.140625" style="16" customWidth="1"/>
    <col min="4869" max="4869" width="5.7109375" style="16" bestFit="1" customWidth="1"/>
    <col min="4870" max="4870" width="5.7109375" style="16" customWidth="1"/>
    <col min="4871" max="4871" width="5.5703125" style="16" bestFit="1" customWidth="1"/>
    <col min="4872" max="4872" width="5.7109375" style="16" customWidth="1"/>
    <col min="4873" max="4873" width="5.42578125" style="16" customWidth="1"/>
    <col min="4874" max="4874" width="5.28515625" style="16" customWidth="1"/>
    <col min="4875" max="4875" width="5.5703125" style="16" bestFit="1" customWidth="1"/>
    <col min="4876" max="4876" width="5.28515625" style="16" customWidth="1"/>
    <col min="4877" max="4879" width="5.42578125" style="16" bestFit="1" customWidth="1"/>
    <col min="4880" max="4880" width="3.7109375" style="16" customWidth="1"/>
    <col min="4881" max="4884" width="5.28515625" style="16" customWidth="1"/>
    <col min="4885" max="4887" width="5.42578125" style="16" bestFit="1" customWidth="1"/>
    <col min="4888" max="4888" width="6.42578125" style="16" bestFit="1" customWidth="1"/>
    <col min="4889" max="4889" width="5.42578125" style="16" customWidth="1"/>
    <col min="4890" max="4890" width="3.28515625" style="16" customWidth="1"/>
    <col min="4891" max="4891" width="5.140625" style="16" customWidth="1"/>
    <col min="4892" max="4892" width="5.7109375" style="16" customWidth="1"/>
    <col min="4893" max="4894" width="5.28515625" style="16" customWidth="1"/>
    <col min="4895" max="4895" width="5.5703125" style="16" customWidth="1"/>
    <col min="4896" max="4896" width="5.140625" style="16" customWidth="1"/>
    <col min="4897" max="4897" width="3.85546875" style="16" customWidth="1"/>
    <col min="4898" max="4898" width="6.140625" style="16" customWidth="1"/>
    <col min="4899" max="4899" width="5.42578125" style="16" bestFit="1" customWidth="1"/>
    <col min="4900" max="4900" width="4.28515625" style="16" customWidth="1"/>
    <col min="4901" max="4901" width="3.85546875" style="16" customWidth="1"/>
    <col min="4902" max="5120" width="11.42578125" style="16"/>
    <col min="5121" max="5121" width="4.28515625" style="16" bestFit="1" customWidth="1"/>
    <col min="5122" max="5122" width="11.42578125" style="16" customWidth="1"/>
    <col min="5123" max="5123" width="5" style="16" customWidth="1"/>
    <col min="5124" max="5124" width="5.140625" style="16" customWidth="1"/>
    <col min="5125" max="5125" width="5.7109375" style="16" bestFit="1" customWidth="1"/>
    <col min="5126" max="5126" width="5.7109375" style="16" customWidth="1"/>
    <col min="5127" max="5127" width="5.5703125" style="16" bestFit="1" customWidth="1"/>
    <col min="5128" max="5128" width="5.7109375" style="16" customWidth="1"/>
    <col min="5129" max="5129" width="5.42578125" style="16" customWidth="1"/>
    <col min="5130" max="5130" width="5.28515625" style="16" customWidth="1"/>
    <col min="5131" max="5131" width="5.5703125" style="16" bestFit="1" customWidth="1"/>
    <col min="5132" max="5132" width="5.28515625" style="16" customWidth="1"/>
    <col min="5133" max="5135" width="5.42578125" style="16" bestFit="1" customWidth="1"/>
    <col min="5136" max="5136" width="3.7109375" style="16" customWidth="1"/>
    <col min="5137" max="5140" width="5.28515625" style="16" customWidth="1"/>
    <col min="5141" max="5143" width="5.42578125" style="16" bestFit="1" customWidth="1"/>
    <col min="5144" max="5144" width="6.42578125" style="16" bestFit="1" customWidth="1"/>
    <col min="5145" max="5145" width="5.42578125" style="16" customWidth="1"/>
    <col min="5146" max="5146" width="3.28515625" style="16" customWidth="1"/>
    <col min="5147" max="5147" width="5.140625" style="16" customWidth="1"/>
    <col min="5148" max="5148" width="5.7109375" style="16" customWidth="1"/>
    <col min="5149" max="5150" width="5.28515625" style="16" customWidth="1"/>
    <col min="5151" max="5151" width="5.5703125" style="16" customWidth="1"/>
    <col min="5152" max="5152" width="5.140625" style="16" customWidth="1"/>
    <col min="5153" max="5153" width="3.85546875" style="16" customWidth="1"/>
    <col min="5154" max="5154" width="6.140625" style="16" customWidth="1"/>
    <col min="5155" max="5155" width="5.42578125" style="16" bestFit="1" customWidth="1"/>
    <col min="5156" max="5156" width="4.28515625" style="16" customWidth="1"/>
    <col min="5157" max="5157" width="3.85546875" style="16" customWidth="1"/>
    <col min="5158" max="5376" width="11.42578125" style="16"/>
    <col min="5377" max="5377" width="4.28515625" style="16" bestFit="1" customWidth="1"/>
    <col min="5378" max="5378" width="11.42578125" style="16" customWidth="1"/>
    <col min="5379" max="5379" width="5" style="16" customWidth="1"/>
    <col min="5380" max="5380" width="5.140625" style="16" customWidth="1"/>
    <col min="5381" max="5381" width="5.7109375" style="16" bestFit="1" customWidth="1"/>
    <col min="5382" max="5382" width="5.7109375" style="16" customWidth="1"/>
    <col min="5383" max="5383" width="5.5703125" style="16" bestFit="1" customWidth="1"/>
    <col min="5384" max="5384" width="5.7109375" style="16" customWidth="1"/>
    <col min="5385" max="5385" width="5.42578125" style="16" customWidth="1"/>
    <col min="5386" max="5386" width="5.28515625" style="16" customWidth="1"/>
    <col min="5387" max="5387" width="5.5703125" style="16" bestFit="1" customWidth="1"/>
    <col min="5388" max="5388" width="5.28515625" style="16" customWidth="1"/>
    <col min="5389" max="5391" width="5.42578125" style="16" bestFit="1" customWidth="1"/>
    <col min="5392" max="5392" width="3.7109375" style="16" customWidth="1"/>
    <col min="5393" max="5396" width="5.28515625" style="16" customWidth="1"/>
    <col min="5397" max="5399" width="5.42578125" style="16" bestFit="1" customWidth="1"/>
    <col min="5400" max="5400" width="6.42578125" style="16" bestFit="1" customWidth="1"/>
    <col min="5401" max="5401" width="5.42578125" style="16" customWidth="1"/>
    <col min="5402" max="5402" width="3.28515625" style="16" customWidth="1"/>
    <col min="5403" max="5403" width="5.140625" style="16" customWidth="1"/>
    <col min="5404" max="5404" width="5.7109375" style="16" customWidth="1"/>
    <col min="5405" max="5406" width="5.28515625" style="16" customWidth="1"/>
    <col min="5407" max="5407" width="5.5703125" style="16" customWidth="1"/>
    <col min="5408" max="5408" width="5.140625" style="16" customWidth="1"/>
    <col min="5409" max="5409" width="3.85546875" style="16" customWidth="1"/>
    <col min="5410" max="5410" width="6.140625" style="16" customWidth="1"/>
    <col min="5411" max="5411" width="5.42578125" style="16" bestFit="1" customWidth="1"/>
    <col min="5412" max="5412" width="4.28515625" style="16" customWidth="1"/>
    <col min="5413" max="5413" width="3.85546875" style="16" customWidth="1"/>
    <col min="5414" max="5632" width="11.42578125" style="16"/>
    <col min="5633" max="5633" width="4.28515625" style="16" bestFit="1" customWidth="1"/>
    <col min="5634" max="5634" width="11.42578125" style="16" customWidth="1"/>
    <col min="5635" max="5635" width="5" style="16" customWidth="1"/>
    <col min="5636" max="5636" width="5.140625" style="16" customWidth="1"/>
    <col min="5637" max="5637" width="5.7109375" style="16" bestFit="1" customWidth="1"/>
    <col min="5638" max="5638" width="5.7109375" style="16" customWidth="1"/>
    <col min="5639" max="5639" width="5.5703125" style="16" bestFit="1" customWidth="1"/>
    <col min="5640" max="5640" width="5.7109375" style="16" customWidth="1"/>
    <col min="5641" max="5641" width="5.42578125" style="16" customWidth="1"/>
    <col min="5642" max="5642" width="5.28515625" style="16" customWidth="1"/>
    <col min="5643" max="5643" width="5.5703125" style="16" bestFit="1" customWidth="1"/>
    <col min="5644" max="5644" width="5.28515625" style="16" customWidth="1"/>
    <col min="5645" max="5647" width="5.42578125" style="16" bestFit="1" customWidth="1"/>
    <col min="5648" max="5648" width="3.7109375" style="16" customWidth="1"/>
    <col min="5649" max="5652" width="5.28515625" style="16" customWidth="1"/>
    <col min="5653" max="5655" width="5.42578125" style="16" bestFit="1" customWidth="1"/>
    <col min="5656" max="5656" width="6.42578125" style="16" bestFit="1" customWidth="1"/>
    <col min="5657" max="5657" width="5.42578125" style="16" customWidth="1"/>
    <col min="5658" max="5658" width="3.28515625" style="16" customWidth="1"/>
    <col min="5659" max="5659" width="5.140625" style="16" customWidth="1"/>
    <col min="5660" max="5660" width="5.7109375" style="16" customWidth="1"/>
    <col min="5661" max="5662" width="5.28515625" style="16" customWidth="1"/>
    <col min="5663" max="5663" width="5.5703125" style="16" customWidth="1"/>
    <col min="5664" max="5664" width="5.140625" style="16" customWidth="1"/>
    <col min="5665" max="5665" width="3.85546875" style="16" customWidth="1"/>
    <col min="5666" max="5666" width="6.140625" style="16" customWidth="1"/>
    <col min="5667" max="5667" width="5.42578125" style="16" bestFit="1" customWidth="1"/>
    <col min="5668" max="5668" width="4.28515625" style="16" customWidth="1"/>
    <col min="5669" max="5669" width="3.85546875" style="16" customWidth="1"/>
    <col min="5670" max="5888" width="11.42578125" style="16"/>
    <col min="5889" max="5889" width="4.28515625" style="16" bestFit="1" customWidth="1"/>
    <col min="5890" max="5890" width="11.42578125" style="16" customWidth="1"/>
    <col min="5891" max="5891" width="5" style="16" customWidth="1"/>
    <col min="5892" max="5892" width="5.140625" style="16" customWidth="1"/>
    <col min="5893" max="5893" width="5.7109375" style="16" bestFit="1" customWidth="1"/>
    <col min="5894" max="5894" width="5.7109375" style="16" customWidth="1"/>
    <col min="5895" max="5895" width="5.5703125" style="16" bestFit="1" customWidth="1"/>
    <col min="5896" max="5896" width="5.7109375" style="16" customWidth="1"/>
    <col min="5897" max="5897" width="5.42578125" style="16" customWidth="1"/>
    <col min="5898" max="5898" width="5.28515625" style="16" customWidth="1"/>
    <col min="5899" max="5899" width="5.5703125" style="16" bestFit="1" customWidth="1"/>
    <col min="5900" max="5900" width="5.28515625" style="16" customWidth="1"/>
    <col min="5901" max="5903" width="5.42578125" style="16" bestFit="1" customWidth="1"/>
    <col min="5904" max="5904" width="3.7109375" style="16" customWidth="1"/>
    <col min="5905" max="5908" width="5.28515625" style="16" customWidth="1"/>
    <col min="5909" max="5911" width="5.42578125" style="16" bestFit="1" customWidth="1"/>
    <col min="5912" max="5912" width="6.42578125" style="16" bestFit="1" customWidth="1"/>
    <col min="5913" max="5913" width="5.42578125" style="16" customWidth="1"/>
    <col min="5914" max="5914" width="3.28515625" style="16" customWidth="1"/>
    <col min="5915" max="5915" width="5.140625" style="16" customWidth="1"/>
    <col min="5916" max="5916" width="5.7109375" style="16" customWidth="1"/>
    <col min="5917" max="5918" width="5.28515625" style="16" customWidth="1"/>
    <col min="5919" max="5919" width="5.5703125" style="16" customWidth="1"/>
    <col min="5920" max="5920" width="5.140625" style="16" customWidth="1"/>
    <col min="5921" max="5921" width="3.85546875" style="16" customWidth="1"/>
    <col min="5922" max="5922" width="6.140625" style="16" customWidth="1"/>
    <col min="5923" max="5923" width="5.42578125" style="16" bestFit="1" customWidth="1"/>
    <col min="5924" max="5924" width="4.28515625" style="16" customWidth="1"/>
    <col min="5925" max="5925" width="3.85546875" style="16" customWidth="1"/>
    <col min="5926" max="6144" width="11.42578125" style="16"/>
    <col min="6145" max="6145" width="4.28515625" style="16" bestFit="1" customWidth="1"/>
    <col min="6146" max="6146" width="11.42578125" style="16" customWidth="1"/>
    <col min="6147" max="6147" width="5" style="16" customWidth="1"/>
    <col min="6148" max="6148" width="5.140625" style="16" customWidth="1"/>
    <col min="6149" max="6149" width="5.7109375" style="16" bestFit="1" customWidth="1"/>
    <col min="6150" max="6150" width="5.7109375" style="16" customWidth="1"/>
    <col min="6151" max="6151" width="5.5703125" style="16" bestFit="1" customWidth="1"/>
    <col min="6152" max="6152" width="5.7109375" style="16" customWidth="1"/>
    <col min="6153" max="6153" width="5.42578125" style="16" customWidth="1"/>
    <col min="6154" max="6154" width="5.28515625" style="16" customWidth="1"/>
    <col min="6155" max="6155" width="5.5703125" style="16" bestFit="1" customWidth="1"/>
    <col min="6156" max="6156" width="5.28515625" style="16" customWidth="1"/>
    <col min="6157" max="6159" width="5.42578125" style="16" bestFit="1" customWidth="1"/>
    <col min="6160" max="6160" width="3.7109375" style="16" customWidth="1"/>
    <col min="6161" max="6164" width="5.28515625" style="16" customWidth="1"/>
    <col min="6165" max="6167" width="5.42578125" style="16" bestFit="1" customWidth="1"/>
    <col min="6168" max="6168" width="6.42578125" style="16" bestFit="1" customWidth="1"/>
    <col min="6169" max="6169" width="5.42578125" style="16" customWidth="1"/>
    <col min="6170" max="6170" width="3.28515625" style="16" customWidth="1"/>
    <col min="6171" max="6171" width="5.140625" style="16" customWidth="1"/>
    <col min="6172" max="6172" width="5.7109375" style="16" customWidth="1"/>
    <col min="6173" max="6174" width="5.28515625" style="16" customWidth="1"/>
    <col min="6175" max="6175" width="5.5703125" style="16" customWidth="1"/>
    <col min="6176" max="6176" width="5.140625" style="16" customWidth="1"/>
    <col min="6177" max="6177" width="3.85546875" style="16" customWidth="1"/>
    <col min="6178" max="6178" width="6.140625" style="16" customWidth="1"/>
    <col min="6179" max="6179" width="5.42578125" style="16" bestFit="1" customWidth="1"/>
    <col min="6180" max="6180" width="4.28515625" style="16" customWidth="1"/>
    <col min="6181" max="6181" width="3.85546875" style="16" customWidth="1"/>
    <col min="6182" max="6400" width="11.42578125" style="16"/>
    <col min="6401" max="6401" width="4.28515625" style="16" bestFit="1" customWidth="1"/>
    <col min="6402" max="6402" width="11.42578125" style="16" customWidth="1"/>
    <col min="6403" max="6403" width="5" style="16" customWidth="1"/>
    <col min="6404" max="6404" width="5.140625" style="16" customWidth="1"/>
    <col min="6405" max="6405" width="5.7109375" style="16" bestFit="1" customWidth="1"/>
    <col min="6406" max="6406" width="5.7109375" style="16" customWidth="1"/>
    <col min="6407" max="6407" width="5.5703125" style="16" bestFit="1" customWidth="1"/>
    <col min="6408" max="6408" width="5.7109375" style="16" customWidth="1"/>
    <col min="6409" max="6409" width="5.42578125" style="16" customWidth="1"/>
    <col min="6410" max="6410" width="5.28515625" style="16" customWidth="1"/>
    <col min="6411" max="6411" width="5.5703125" style="16" bestFit="1" customWidth="1"/>
    <col min="6412" max="6412" width="5.28515625" style="16" customWidth="1"/>
    <col min="6413" max="6415" width="5.42578125" style="16" bestFit="1" customWidth="1"/>
    <col min="6416" max="6416" width="3.7109375" style="16" customWidth="1"/>
    <col min="6417" max="6420" width="5.28515625" style="16" customWidth="1"/>
    <col min="6421" max="6423" width="5.42578125" style="16" bestFit="1" customWidth="1"/>
    <col min="6424" max="6424" width="6.42578125" style="16" bestFit="1" customWidth="1"/>
    <col min="6425" max="6425" width="5.42578125" style="16" customWidth="1"/>
    <col min="6426" max="6426" width="3.28515625" style="16" customWidth="1"/>
    <col min="6427" max="6427" width="5.140625" style="16" customWidth="1"/>
    <col min="6428" max="6428" width="5.7109375" style="16" customWidth="1"/>
    <col min="6429" max="6430" width="5.28515625" style="16" customWidth="1"/>
    <col min="6431" max="6431" width="5.5703125" style="16" customWidth="1"/>
    <col min="6432" max="6432" width="5.140625" style="16" customWidth="1"/>
    <col min="6433" max="6433" width="3.85546875" style="16" customWidth="1"/>
    <col min="6434" max="6434" width="6.140625" style="16" customWidth="1"/>
    <col min="6435" max="6435" width="5.42578125" style="16" bestFit="1" customWidth="1"/>
    <col min="6436" max="6436" width="4.28515625" style="16" customWidth="1"/>
    <col min="6437" max="6437" width="3.85546875" style="16" customWidth="1"/>
    <col min="6438" max="6656" width="11.42578125" style="16"/>
    <col min="6657" max="6657" width="4.28515625" style="16" bestFit="1" customWidth="1"/>
    <col min="6658" max="6658" width="11.42578125" style="16" customWidth="1"/>
    <col min="6659" max="6659" width="5" style="16" customWidth="1"/>
    <col min="6660" max="6660" width="5.140625" style="16" customWidth="1"/>
    <col min="6661" max="6661" width="5.7109375" style="16" bestFit="1" customWidth="1"/>
    <col min="6662" max="6662" width="5.7109375" style="16" customWidth="1"/>
    <col min="6663" max="6663" width="5.5703125" style="16" bestFit="1" customWidth="1"/>
    <col min="6664" max="6664" width="5.7109375" style="16" customWidth="1"/>
    <col min="6665" max="6665" width="5.42578125" style="16" customWidth="1"/>
    <col min="6666" max="6666" width="5.28515625" style="16" customWidth="1"/>
    <col min="6667" max="6667" width="5.5703125" style="16" bestFit="1" customWidth="1"/>
    <col min="6668" max="6668" width="5.28515625" style="16" customWidth="1"/>
    <col min="6669" max="6671" width="5.42578125" style="16" bestFit="1" customWidth="1"/>
    <col min="6672" max="6672" width="3.7109375" style="16" customWidth="1"/>
    <col min="6673" max="6676" width="5.28515625" style="16" customWidth="1"/>
    <col min="6677" max="6679" width="5.42578125" style="16" bestFit="1" customWidth="1"/>
    <col min="6680" max="6680" width="6.42578125" style="16" bestFit="1" customWidth="1"/>
    <col min="6681" max="6681" width="5.42578125" style="16" customWidth="1"/>
    <col min="6682" max="6682" width="3.28515625" style="16" customWidth="1"/>
    <col min="6683" max="6683" width="5.140625" style="16" customWidth="1"/>
    <col min="6684" max="6684" width="5.7109375" style="16" customWidth="1"/>
    <col min="6685" max="6686" width="5.28515625" style="16" customWidth="1"/>
    <col min="6687" max="6687" width="5.5703125" style="16" customWidth="1"/>
    <col min="6688" max="6688" width="5.140625" style="16" customWidth="1"/>
    <col min="6689" max="6689" width="3.85546875" style="16" customWidth="1"/>
    <col min="6690" max="6690" width="6.140625" style="16" customWidth="1"/>
    <col min="6691" max="6691" width="5.42578125" style="16" bestFit="1" customWidth="1"/>
    <col min="6692" max="6692" width="4.28515625" style="16" customWidth="1"/>
    <col min="6693" max="6693" width="3.85546875" style="16" customWidth="1"/>
    <col min="6694" max="6912" width="11.42578125" style="16"/>
    <col min="6913" max="6913" width="4.28515625" style="16" bestFit="1" customWidth="1"/>
    <col min="6914" max="6914" width="11.42578125" style="16" customWidth="1"/>
    <col min="6915" max="6915" width="5" style="16" customWidth="1"/>
    <col min="6916" max="6916" width="5.140625" style="16" customWidth="1"/>
    <col min="6917" max="6917" width="5.7109375" style="16" bestFit="1" customWidth="1"/>
    <col min="6918" max="6918" width="5.7109375" style="16" customWidth="1"/>
    <col min="6919" max="6919" width="5.5703125" style="16" bestFit="1" customWidth="1"/>
    <col min="6920" max="6920" width="5.7109375" style="16" customWidth="1"/>
    <col min="6921" max="6921" width="5.42578125" style="16" customWidth="1"/>
    <col min="6922" max="6922" width="5.28515625" style="16" customWidth="1"/>
    <col min="6923" max="6923" width="5.5703125" style="16" bestFit="1" customWidth="1"/>
    <col min="6924" max="6924" width="5.28515625" style="16" customWidth="1"/>
    <col min="6925" max="6927" width="5.42578125" style="16" bestFit="1" customWidth="1"/>
    <col min="6928" max="6928" width="3.7109375" style="16" customWidth="1"/>
    <col min="6929" max="6932" width="5.28515625" style="16" customWidth="1"/>
    <col min="6933" max="6935" width="5.42578125" style="16" bestFit="1" customWidth="1"/>
    <col min="6936" max="6936" width="6.42578125" style="16" bestFit="1" customWidth="1"/>
    <col min="6937" max="6937" width="5.42578125" style="16" customWidth="1"/>
    <col min="6938" max="6938" width="3.28515625" style="16" customWidth="1"/>
    <col min="6939" max="6939" width="5.140625" style="16" customWidth="1"/>
    <col min="6940" max="6940" width="5.7109375" style="16" customWidth="1"/>
    <col min="6941" max="6942" width="5.28515625" style="16" customWidth="1"/>
    <col min="6943" max="6943" width="5.5703125" style="16" customWidth="1"/>
    <col min="6944" max="6944" width="5.140625" style="16" customWidth="1"/>
    <col min="6945" max="6945" width="3.85546875" style="16" customWidth="1"/>
    <col min="6946" max="6946" width="6.140625" style="16" customWidth="1"/>
    <col min="6947" max="6947" width="5.42578125" style="16" bestFit="1" customWidth="1"/>
    <col min="6948" max="6948" width="4.28515625" style="16" customWidth="1"/>
    <col min="6949" max="6949" width="3.85546875" style="16" customWidth="1"/>
    <col min="6950" max="7168" width="11.42578125" style="16"/>
    <col min="7169" max="7169" width="4.28515625" style="16" bestFit="1" customWidth="1"/>
    <col min="7170" max="7170" width="11.42578125" style="16" customWidth="1"/>
    <col min="7171" max="7171" width="5" style="16" customWidth="1"/>
    <col min="7172" max="7172" width="5.140625" style="16" customWidth="1"/>
    <col min="7173" max="7173" width="5.7109375" style="16" bestFit="1" customWidth="1"/>
    <col min="7174" max="7174" width="5.7109375" style="16" customWidth="1"/>
    <col min="7175" max="7175" width="5.5703125" style="16" bestFit="1" customWidth="1"/>
    <col min="7176" max="7176" width="5.7109375" style="16" customWidth="1"/>
    <col min="7177" max="7177" width="5.42578125" style="16" customWidth="1"/>
    <col min="7178" max="7178" width="5.28515625" style="16" customWidth="1"/>
    <col min="7179" max="7179" width="5.5703125" style="16" bestFit="1" customWidth="1"/>
    <col min="7180" max="7180" width="5.28515625" style="16" customWidth="1"/>
    <col min="7181" max="7183" width="5.42578125" style="16" bestFit="1" customWidth="1"/>
    <col min="7184" max="7184" width="3.7109375" style="16" customWidth="1"/>
    <col min="7185" max="7188" width="5.28515625" style="16" customWidth="1"/>
    <col min="7189" max="7191" width="5.42578125" style="16" bestFit="1" customWidth="1"/>
    <col min="7192" max="7192" width="6.42578125" style="16" bestFit="1" customWidth="1"/>
    <col min="7193" max="7193" width="5.42578125" style="16" customWidth="1"/>
    <col min="7194" max="7194" width="3.28515625" style="16" customWidth="1"/>
    <col min="7195" max="7195" width="5.140625" style="16" customWidth="1"/>
    <col min="7196" max="7196" width="5.7109375" style="16" customWidth="1"/>
    <col min="7197" max="7198" width="5.28515625" style="16" customWidth="1"/>
    <col min="7199" max="7199" width="5.5703125" style="16" customWidth="1"/>
    <col min="7200" max="7200" width="5.140625" style="16" customWidth="1"/>
    <col min="7201" max="7201" width="3.85546875" style="16" customWidth="1"/>
    <col min="7202" max="7202" width="6.140625" style="16" customWidth="1"/>
    <col min="7203" max="7203" width="5.42578125" style="16" bestFit="1" customWidth="1"/>
    <col min="7204" max="7204" width="4.28515625" style="16" customWidth="1"/>
    <col min="7205" max="7205" width="3.85546875" style="16" customWidth="1"/>
    <col min="7206" max="7424" width="11.42578125" style="16"/>
    <col min="7425" max="7425" width="4.28515625" style="16" bestFit="1" customWidth="1"/>
    <col min="7426" max="7426" width="11.42578125" style="16" customWidth="1"/>
    <col min="7427" max="7427" width="5" style="16" customWidth="1"/>
    <col min="7428" max="7428" width="5.140625" style="16" customWidth="1"/>
    <col min="7429" max="7429" width="5.7109375" style="16" bestFit="1" customWidth="1"/>
    <col min="7430" max="7430" width="5.7109375" style="16" customWidth="1"/>
    <col min="7431" max="7431" width="5.5703125" style="16" bestFit="1" customWidth="1"/>
    <col min="7432" max="7432" width="5.7109375" style="16" customWidth="1"/>
    <col min="7433" max="7433" width="5.42578125" style="16" customWidth="1"/>
    <col min="7434" max="7434" width="5.28515625" style="16" customWidth="1"/>
    <col min="7435" max="7435" width="5.5703125" style="16" bestFit="1" customWidth="1"/>
    <col min="7436" max="7436" width="5.28515625" style="16" customWidth="1"/>
    <col min="7437" max="7439" width="5.42578125" style="16" bestFit="1" customWidth="1"/>
    <col min="7440" max="7440" width="3.7109375" style="16" customWidth="1"/>
    <col min="7441" max="7444" width="5.28515625" style="16" customWidth="1"/>
    <col min="7445" max="7447" width="5.42578125" style="16" bestFit="1" customWidth="1"/>
    <col min="7448" max="7448" width="6.42578125" style="16" bestFit="1" customWidth="1"/>
    <col min="7449" max="7449" width="5.42578125" style="16" customWidth="1"/>
    <col min="7450" max="7450" width="3.28515625" style="16" customWidth="1"/>
    <col min="7451" max="7451" width="5.140625" style="16" customWidth="1"/>
    <col min="7452" max="7452" width="5.7109375" style="16" customWidth="1"/>
    <col min="7453" max="7454" width="5.28515625" style="16" customWidth="1"/>
    <col min="7455" max="7455" width="5.5703125" style="16" customWidth="1"/>
    <col min="7456" max="7456" width="5.140625" style="16" customWidth="1"/>
    <col min="7457" max="7457" width="3.85546875" style="16" customWidth="1"/>
    <col min="7458" max="7458" width="6.140625" style="16" customWidth="1"/>
    <col min="7459" max="7459" width="5.42578125" style="16" bestFit="1" customWidth="1"/>
    <col min="7460" max="7460" width="4.28515625" style="16" customWidth="1"/>
    <col min="7461" max="7461" width="3.85546875" style="16" customWidth="1"/>
    <col min="7462" max="7680" width="11.42578125" style="16"/>
    <col min="7681" max="7681" width="4.28515625" style="16" bestFit="1" customWidth="1"/>
    <col min="7682" max="7682" width="11.42578125" style="16" customWidth="1"/>
    <col min="7683" max="7683" width="5" style="16" customWidth="1"/>
    <col min="7684" max="7684" width="5.140625" style="16" customWidth="1"/>
    <col min="7685" max="7685" width="5.7109375" style="16" bestFit="1" customWidth="1"/>
    <col min="7686" max="7686" width="5.7109375" style="16" customWidth="1"/>
    <col min="7687" max="7687" width="5.5703125" style="16" bestFit="1" customWidth="1"/>
    <col min="7688" max="7688" width="5.7109375" style="16" customWidth="1"/>
    <col min="7689" max="7689" width="5.42578125" style="16" customWidth="1"/>
    <col min="7690" max="7690" width="5.28515625" style="16" customWidth="1"/>
    <col min="7691" max="7691" width="5.5703125" style="16" bestFit="1" customWidth="1"/>
    <col min="7692" max="7692" width="5.28515625" style="16" customWidth="1"/>
    <col min="7693" max="7695" width="5.42578125" style="16" bestFit="1" customWidth="1"/>
    <col min="7696" max="7696" width="3.7109375" style="16" customWidth="1"/>
    <col min="7697" max="7700" width="5.28515625" style="16" customWidth="1"/>
    <col min="7701" max="7703" width="5.42578125" style="16" bestFit="1" customWidth="1"/>
    <col min="7704" max="7704" width="6.42578125" style="16" bestFit="1" customWidth="1"/>
    <col min="7705" max="7705" width="5.42578125" style="16" customWidth="1"/>
    <col min="7706" max="7706" width="3.28515625" style="16" customWidth="1"/>
    <col min="7707" max="7707" width="5.140625" style="16" customWidth="1"/>
    <col min="7708" max="7708" width="5.7109375" style="16" customWidth="1"/>
    <col min="7709" max="7710" width="5.28515625" style="16" customWidth="1"/>
    <col min="7711" max="7711" width="5.5703125" style="16" customWidth="1"/>
    <col min="7712" max="7712" width="5.140625" style="16" customWidth="1"/>
    <col min="7713" max="7713" width="3.85546875" style="16" customWidth="1"/>
    <col min="7714" max="7714" width="6.140625" style="16" customWidth="1"/>
    <col min="7715" max="7715" width="5.42578125" style="16" bestFit="1" customWidth="1"/>
    <col min="7716" max="7716" width="4.28515625" style="16" customWidth="1"/>
    <col min="7717" max="7717" width="3.85546875" style="16" customWidth="1"/>
    <col min="7718" max="7936" width="11.42578125" style="16"/>
    <col min="7937" max="7937" width="4.28515625" style="16" bestFit="1" customWidth="1"/>
    <col min="7938" max="7938" width="11.42578125" style="16" customWidth="1"/>
    <col min="7939" max="7939" width="5" style="16" customWidth="1"/>
    <col min="7940" max="7940" width="5.140625" style="16" customWidth="1"/>
    <col min="7941" max="7941" width="5.7109375" style="16" bestFit="1" customWidth="1"/>
    <col min="7942" max="7942" width="5.7109375" style="16" customWidth="1"/>
    <col min="7943" max="7943" width="5.5703125" style="16" bestFit="1" customWidth="1"/>
    <col min="7944" max="7944" width="5.7109375" style="16" customWidth="1"/>
    <col min="7945" max="7945" width="5.42578125" style="16" customWidth="1"/>
    <col min="7946" max="7946" width="5.28515625" style="16" customWidth="1"/>
    <col min="7947" max="7947" width="5.5703125" style="16" bestFit="1" customWidth="1"/>
    <col min="7948" max="7948" width="5.28515625" style="16" customWidth="1"/>
    <col min="7949" max="7951" width="5.42578125" style="16" bestFit="1" customWidth="1"/>
    <col min="7952" max="7952" width="3.7109375" style="16" customWidth="1"/>
    <col min="7953" max="7956" width="5.28515625" style="16" customWidth="1"/>
    <col min="7957" max="7959" width="5.42578125" style="16" bestFit="1" customWidth="1"/>
    <col min="7960" max="7960" width="6.42578125" style="16" bestFit="1" customWidth="1"/>
    <col min="7961" max="7961" width="5.42578125" style="16" customWidth="1"/>
    <col min="7962" max="7962" width="3.28515625" style="16" customWidth="1"/>
    <col min="7963" max="7963" width="5.140625" style="16" customWidth="1"/>
    <col min="7964" max="7964" width="5.7109375" style="16" customWidth="1"/>
    <col min="7965" max="7966" width="5.28515625" style="16" customWidth="1"/>
    <col min="7967" max="7967" width="5.5703125" style="16" customWidth="1"/>
    <col min="7968" max="7968" width="5.140625" style="16" customWidth="1"/>
    <col min="7969" max="7969" width="3.85546875" style="16" customWidth="1"/>
    <col min="7970" max="7970" width="6.140625" style="16" customWidth="1"/>
    <col min="7971" max="7971" width="5.42578125" style="16" bestFit="1" customWidth="1"/>
    <col min="7972" max="7972" width="4.28515625" style="16" customWidth="1"/>
    <col min="7973" max="7973" width="3.85546875" style="16" customWidth="1"/>
    <col min="7974" max="8192" width="11.42578125" style="16"/>
    <col min="8193" max="8193" width="4.28515625" style="16" bestFit="1" customWidth="1"/>
    <col min="8194" max="8194" width="11.42578125" style="16" customWidth="1"/>
    <col min="8195" max="8195" width="5" style="16" customWidth="1"/>
    <col min="8196" max="8196" width="5.140625" style="16" customWidth="1"/>
    <col min="8197" max="8197" width="5.7109375" style="16" bestFit="1" customWidth="1"/>
    <col min="8198" max="8198" width="5.7109375" style="16" customWidth="1"/>
    <col min="8199" max="8199" width="5.5703125" style="16" bestFit="1" customWidth="1"/>
    <col min="8200" max="8200" width="5.7109375" style="16" customWidth="1"/>
    <col min="8201" max="8201" width="5.42578125" style="16" customWidth="1"/>
    <col min="8202" max="8202" width="5.28515625" style="16" customWidth="1"/>
    <col min="8203" max="8203" width="5.5703125" style="16" bestFit="1" customWidth="1"/>
    <col min="8204" max="8204" width="5.28515625" style="16" customWidth="1"/>
    <col min="8205" max="8207" width="5.42578125" style="16" bestFit="1" customWidth="1"/>
    <col min="8208" max="8208" width="3.7109375" style="16" customWidth="1"/>
    <col min="8209" max="8212" width="5.28515625" style="16" customWidth="1"/>
    <col min="8213" max="8215" width="5.42578125" style="16" bestFit="1" customWidth="1"/>
    <col min="8216" max="8216" width="6.42578125" style="16" bestFit="1" customWidth="1"/>
    <col min="8217" max="8217" width="5.42578125" style="16" customWidth="1"/>
    <col min="8218" max="8218" width="3.28515625" style="16" customWidth="1"/>
    <col min="8219" max="8219" width="5.140625" style="16" customWidth="1"/>
    <col min="8220" max="8220" width="5.7109375" style="16" customWidth="1"/>
    <col min="8221" max="8222" width="5.28515625" style="16" customWidth="1"/>
    <col min="8223" max="8223" width="5.5703125" style="16" customWidth="1"/>
    <col min="8224" max="8224" width="5.140625" style="16" customWidth="1"/>
    <col min="8225" max="8225" width="3.85546875" style="16" customWidth="1"/>
    <col min="8226" max="8226" width="6.140625" style="16" customWidth="1"/>
    <col min="8227" max="8227" width="5.42578125" style="16" bestFit="1" customWidth="1"/>
    <col min="8228" max="8228" width="4.28515625" style="16" customWidth="1"/>
    <col min="8229" max="8229" width="3.85546875" style="16" customWidth="1"/>
    <col min="8230" max="8448" width="11.42578125" style="16"/>
    <col min="8449" max="8449" width="4.28515625" style="16" bestFit="1" customWidth="1"/>
    <col min="8450" max="8450" width="11.42578125" style="16" customWidth="1"/>
    <col min="8451" max="8451" width="5" style="16" customWidth="1"/>
    <col min="8452" max="8452" width="5.140625" style="16" customWidth="1"/>
    <col min="8453" max="8453" width="5.7109375" style="16" bestFit="1" customWidth="1"/>
    <col min="8454" max="8454" width="5.7109375" style="16" customWidth="1"/>
    <col min="8455" max="8455" width="5.5703125" style="16" bestFit="1" customWidth="1"/>
    <col min="8456" max="8456" width="5.7109375" style="16" customWidth="1"/>
    <col min="8457" max="8457" width="5.42578125" style="16" customWidth="1"/>
    <col min="8458" max="8458" width="5.28515625" style="16" customWidth="1"/>
    <col min="8459" max="8459" width="5.5703125" style="16" bestFit="1" customWidth="1"/>
    <col min="8460" max="8460" width="5.28515625" style="16" customWidth="1"/>
    <col min="8461" max="8463" width="5.42578125" style="16" bestFit="1" customWidth="1"/>
    <col min="8464" max="8464" width="3.7109375" style="16" customWidth="1"/>
    <col min="8465" max="8468" width="5.28515625" style="16" customWidth="1"/>
    <col min="8469" max="8471" width="5.42578125" style="16" bestFit="1" customWidth="1"/>
    <col min="8472" max="8472" width="6.42578125" style="16" bestFit="1" customWidth="1"/>
    <col min="8473" max="8473" width="5.42578125" style="16" customWidth="1"/>
    <col min="8474" max="8474" width="3.28515625" style="16" customWidth="1"/>
    <col min="8475" max="8475" width="5.140625" style="16" customWidth="1"/>
    <col min="8476" max="8476" width="5.7109375" style="16" customWidth="1"/>
    <col min="8477" max="8478" width="5.28515625" style="16" customWidth="1"/>
    <col min="8479" max="8479" width="5.5703125" style="16" customWidth="1"/>
    <col min="8480" max="8480" width="5.140625" style="16" customWidth="1"/>
    <col min="8481" max="8481" width="3.85546875" style="16" customWidth="1"/>
    <col min="8482" max="8482" width="6.140625" style="16" customWidth="1"/>
    <col min="8483" max="8483" width="5.42578125" style="16" bestFit="1" customWidth="1"/>
    <col min="8484" max="8484" width="4.28515625" style="16" customWidth="1"/>
    <col min="8485" max="8485" width="3.85546875" style="16" customWidth="1"/>
    <col min="8486" max="8704" width="11.42578125" style="16"/>
    <col min="8705" max="8705" width="4.28515625" style="16" bestFit="1" customWidth="1"/>
    <col min="8706" max="8706" width="11.42578125" style="16" customWidth="1"/>
    <col min="8707" max="8707" width="5" style="16" customWidth="1"/>
    <col min="8708" max="8708" width="5.140625" style="16" customWidth="1"/>
    <col min="8709" max="8709" width="5.7109375" style="16" bestFit="1" customWidth="1"/>
    <col min="8710" max="8710" width="5.7109375" style="16" customWidth="1"/>
    <col min="8711" max="8711" width="5.5703125" style="16" bestFit="1" customWidth="1"/>
    <col min="8712" max="8712" width="5.7109375" style="16" customWidth="1"/>
    <col min="8713" max="8713" width="5.42578125" style="16" customWidth="1"/>
    <col min="8714" max="8714" width="5.28515625" style="16" customWidth="1"/>
    <col min="8715" max="8715" width="5.5703125" style="16" bestFit="1" customWidth="1"/>
    <col min="8716" max="8716" width="5.28515625" style="16" customWidth="1"/>
    <col min="8717" max="8719" width="5.42578125" style="16" bestFit="1" customWidth="1"/>
    <col min="8720" max="8720" width="3.7109375" style="16" customWidth="1"/>
    <col min="8721" max="8724" width="5.28515625" style="16" customWidth="1"/>
    <col min="8725" max="8727" width="5.42578125" style="16" bestFit="1" customWidth="1"/>
    <col min="8728" max="8728" width="6.42578125" style="16" bestFit="1" customWidth="1"/>
    <col min="8729" max="8729" width="5.42578125" style="16" customWidth="1"/>
    <col min="8730" max="8730" width="3.28515625" style="16" customWidth="1"/>
    <col min="8731" max="8731" width="5.140625" style="16" customWidth="1"/>
    <col min="8732" max="8732" width="5.7109375" style="16" customWidth="1"/>
    <col min="8733" max="8734" width="5.28515625" style="16" customWidth="1"/>
    <col min="8735" max="8735" width="5.5703125" style="16" customWidth="1"/>
    <col min="8736" max="8736" width="5.140625" style="16" customWidth="1"/>
    <col min="8737" max="8737" width="3.85546875" style="16" customWidth="1"/>
    <col min="8738" max="8738" width="6.140625" style="16" customWidth="1"/>
    <col min="8739" max="8739" width="5.42578125" style="16" bestFit="1" customWidth="1"/>
    <col min="8740" max="8740" width="4.28515625" style="16" customWidth="1"/>
    <col min="8741" max="8741" width="3.85546875" style="16" customWidth="1"/>
    <col min="8742" max="8960" width="11.42578125" style="16"/>
    <col min="8961" max="8961" width="4.28515625" style="16" bestFit="1" customWidth="1"/>
    <col min="8962" max="8962" width="11.42578125" style="16" customWidth="1"/>
    <col min="8963" max="8963" width="5" style="16" customWidth="1"/>
    <col min="8964" max="8964" width="5.140625" style="16" customWidth="1"/>
    <col min="8965" max="8965" width="5.7109375" style="16" bestFit="1" customWidth="1"/>
    <col min="8966" max="8966" width="5.7109375" style="16" customWidth="1"/>
    <col min="8967" max="8967" width="5.5703125" style="16" bestFit="1" customWidth="1"/>
    <col min="8968" max="8968" width="5.7109375" style="16" customWidth="1"/>
    <col min="8969" max="8969" width="5.42578125" style="16" customWidth="1"/>
    <col min="8970" max="8970" width="5.28515625" style="16" customWidth="1"/>
    <col min="8971" max="8971" width="5.5703125" style="16" bestFit="1" customWidth="1"/>
    <col min="8972" max="8972" width="5.28515625" style="16" customWidth="1"/>
    <col min="8973" max="8975" width="5.42578125" style="16" bestFit="1" customWidth="1"/>
    <col min="8976" max="8976" width="3.7109375" style="16" customWidth="1"/>
    <col min="8977" max="8980" width="5.28515625" style="16" customWidth="1"/>
    <col min="8981" max="8983" width="5.42578125" style="16" bestFit="1" customWidth="1"/>
    <col min="8984" max="8984" width="6.42578125" style="16" bestFit="1" customWidth="1"/>
    <col min="8985" max="8985" width="5.42578125" style="16" customWidth="1"/>
    <col min="8986" max="8986" width="3.28515625" style="16" customWidth="1"/>
    <col min="8987" max="8987" width="5.140625" style="16" customWidth="1"/>
    <col min="8988" max="8988" width="5.7109375" style="16" customWidth="1"/>
    <col min="8989" max="8990" width="5.28515625" style="16" customWidth="1"/>
    <col min="8991" max="8991" width="5.5703125" style="16" customWidth="1"/>
    <col min="8992" max="8992" width="5.140625" style="16" customWidth="1"/>
    <col min="8993" max="8993" width="3.85546875" style="16" customWidth="1"/>
    <col min="8994" max="8994" width="6.140625" style="16" customWidth="1"/>
    <col min="8995" max="8995" width="5.42578125" style="16" bestFit="1" customWidth="1"/>
    <col min="8996" max="8996" width="4.28515625" style="16" customWidth="1"/>
    <col min="8997" max="8997" width="3.85546875" style="16" customWidth="1"/>
    <col min="8998" max="9216" width="11.42578125" style="16"/>
    <col min="9217" max="9217" width="4.28515625" style="16" bestFit="1" customWidth="1"/>
    <col min="9218" max="9218" width="11.42578125" style="16" customWidth="1"/>
    <col min="9219" max="9219" width="5" style="16" customWidth="1"/>
    <col min="9220" max="9220" width="5.140625" style="16" customWidth="1"/>
    <col min="9221" max="9221" width="5.7109375" style="16" bestFit="1" customWidth="1"/>
    <col min="9222" max="9222" width="5.7109375" style="16" customWidth="1"/>
    <col min="9223" max="9223" width="5.5703125" style="16" bestFit="1" customWidth="1"/>
    <col min="9224" max="9224" width="5.7109375" style="16" customWidth="1"/>
    <col min="9225" max="9225" width="5.42578125" style="16" customWidth="1"/>
    <col min="9226" max="9226" width="5.28515625" style="16" customWidth="1"/>
    <col min="9227" max="9227" width="5.5703125" style="16" bestFit="1" customWidth="1"/>
    <col min="9228" max="9228" width="5.28515625" style="16" customWidth="1"/>
    <col min="9229" max="9231" width="5.42578125" style="16" bestFit="1" customWidth="1"/>
    <col min="9232" max="9232" width="3.7109375" style="16" customWidth="1"/>
    <col min="9233" max="9236" width="5.28515625" style="16" customWidth="1"/>
    <col min="9237" max="9239" width="5.42578125" style="16" bestFit="1" customWidth="1"/>
    <col min="9240" max="9240" width="6.42578125" style="16" bestFit="1" customWidth="1"/>
    <col min="9241" max="9241" width="5.42578125" style="16" customWidth="1"/>
    <col min="9242" max="9242" width="3.28515625" style="16" customWidth="1"/>
    <col min="9243" max="9243" width="5.140625" style="16" customWidth="1"/>
    <col min="9244" max="9244" width="5.7109375" style="16" customWidth="1"/>
    <col min="9245" max="9246" width="5.28515625" style="16" customWidth="1"/>
    <col min="9247" max="9247" width="5.5703125" style="16" customWidth="1"/>
    <col min="9248" max="9248" width="5.140625" style="16" customWidth="1"/>
    <col min="9249" max="9249" width="3.85546875" style="16" customWidth="1"/>
    <col min="9250" max="9250" width="6.140625" style="16" customWidth="1"/>
    <col min="9251" max="9251" width="5.42578125" style="16" bestFit="1" customWidth="1"/>
    <col min="9252" max="9252" width="4.28515625" style="16" customWidth="1"/>
    <col min="9253" max="9253" width="3.85546875" style="16" customWidth="1"/>
    <col min="9254" max="9472" width="11.42578125" style="16"/>
    <col min="9473" max="9473" width="4.28515625" style="16" bestFit="1" customWidth="1"/>
    <col min="9474" max="9474" width="11.42578125" style="16" customWidth="1"/>
    <col min="9475" max="9475" width="5" style="16" customWidth="1"/>
    <col min="9476" max="9476" width="5.140625" style="16" customWidth="1"/>
    <col min="9477" max="9477" width="5.7109375" style="16" bestFit="1" customWidth="1"/>
    <col min="9478" max="9478" width="5.7109375" style="16" customWidth="1"/>
    <col min="9479" max="9479" width="5.5703125" style="16" bestFit="1" customWidth="1"/>
    <col min="9480" max="9480" width="5.7109375" style="16" customWidth="1"/>
    <col min="9481" max="9481" width="5.42578125" style="16" customWidth="1"/>
    <col min="9482" max="9482" width="5.28515625" style="16" customWidth="1"/>
    <col min="9483" max="9483" width="5.5703125" style="16" bestFit="1" customWidth="1"/>
    <col min="9484" max="9484" width="5.28515625" style="16" customWidth="1"/>
    <col min="9485" max="9487" width="5.42578125" style="16" bestFit="1" customWidth="1"/>
    <col min="9488" max="9488" width="3.7109375" style="16" customWidth="1"/>
    <col min="9489" max="9492" width="5.28515625" style="16" customWidth="1"/>
    <col min="9493" max="9495" width="5.42578125" style="16" bestFit="1" customWidth="1"/>
    <col min="9496" max="9496" width="6.42578125" style="16" bestFit="1" customWidth="1"/>
    <col min="9497" max="9497" width="5.42578125" style="16" customWidth="1"/>
    <col min="9498" max="9498" width="3.28515625" style="16" customWidth="1"/>
    <col min="9499" max="9499" width="5.140625" style="16" customWidth="1"/>
    <col min="9500" max="9500" width="5.7109375" style="16" customWidth="1"/>
    <col min="9501" max="9502" width="5.28515625" style="16" customWidth="1"/>
    <col min="9503" max="9503" width="5.5703125" style="16" customWidth="1"/>
    <col min="9504" max="9504" width="5.140625" style="16" customWidth="1"/>
    <col min="9505" max="9505" width="3.85546875" style="16" customWidth="1"/>
    <col min="9506" max="9506" width="6.140625" style="16" customWidth="1"/>
    <col min="9507" max="9507" width="5.42578125" style="16" bestFit="1" customWidth="1"/>
    <col min="9508" max="9508" width="4.28515625" style="16" customWidth="1"/>
    <col min="9509" max="9509" width="3.85546875" style="16" customWidth="1"/>
    <col min="9510" max="9728" width="11.42578125" style="16"/>
    <col min="9729" max="9729" width="4.28515625" style="16" bestFit="1" customWidth="1"/>
    <col min="9730" max="9730" width="11.42578125" style="16" customWidth="1"/>
    <col min="9731" max="9731" width="5" style="16" customWidth="1"/>
    <col min="9732" max="9732" width="5.140625" style="16" customWidth="1"/>
    <col min="9733" max="9733" width="5.7109375" style="16" bestFit="1" customWidth="1"/>
    <col min="9734" max="9734" width="5.7109375" style="16" customWidth="1"/>
    <col min="9735" max="9735" width="5.5703125" style="16" bestFit="1" customWidth="1"/>
    <col min="9736" max="9736" width="5.7109375" style="16" customWidth="1"/>
    <col min="9737" max="9737" width="5.42578125" style="16" customWidth="1"/>
    <col min="9738" max="9738" width="5.28515625" style="16" customWidth="1"/>
    <col min="9739" max="9739" width="5.5703125" style="16" bestFit="1" customWidth="1"/>
    <col min="9740" max="9740" width="5.28515625" style="16" customWidth="1"/>
    <col min="9741" max="9743" width="5.42578125" style="16" bestFit="1" customWidth="1"/>
    <col min="9744" max="9744" width="3.7109375" style="16" customWidth="1"/>
    <col min="9745" max="9748" width="5.28515625" style="16" customWidth="1"/>
    <col min="9749" max="9751" width="5.42578125" style="16" bestFit="1" customWidth="1"/>
    <col min="9752" max="9752" width="6.42578125" style="16" bestFit="1" customWidth="1"/>
    <col min="9753" max="9753" width="5.42578125" style="16" customWidth="1"/>
    <col min="9754" max="9754" width="3.28515625" style="16" customWidth="1"/>
    <col min="9755" max="9755" width="5.140625" style="16" customWidth="1"/>
    <col min="9756" max="9756" width="5.7109375" style="16" customWidth="1"/>
    <col min="9757" max="9758" width="5.28515625" style="16" customWidth="1"/>
    <col min="9759" max="9759" width="5.5703125" style="16" customWidth="1"/>
    <col min="9760" max="9760" width="5.140625" style="16" customWidth="1"/>
    <col min="9761" max="9761" width="3.85546875" style="16" customWidth="1"/>
    <col min="9762" max="9762" width="6.140625" style="16" customWidth="1"/>
    <col min="9763" max="9763" width="5.42578125" style="16" bestFit="1" customWidth="1"/>
    <col min="9764" max="9764" width="4.28515625" style="16" customWidth="1"/>
    <col min="9765" max="9765" width="3.85546875" style="16" customWidth="1"/>
    <col min="9766" max="9984" width="11.42578125" style="16"/>
    <col min="9985" max="9985" width="4.28515625" style="16" bestFit="1" customWidth="1"/>
    <col min="9986" max="9986" width="11.42578125" style="16" customWidth="1"/>
    <col min="9987" max="9987" width="5" style="16" customWidth="1"/>
    <col min="9988" max="9988" width="5.140625" style="16" customWidth="1"/>
    <col min="9989" max="9989" width="5.7109375" style="16" bestFit="1" customWidth="1"/>
    <col min="9990" max="9990" width="5.7109375" style="16" customWidth="1"/>
    <col min="9991" max="9991" width="5.5703125" style="16" bestFit="1" customWidth="1"/>
    <col min="9992" max="9992" width="5.7109375" style="16" customWidth="1"/>
    <col min="9993" max="9993" width="5.42578125" style="16" customWidth="1"/>
    <col min="9994" max="9994" width="5.28515625" style="16" customWidth="1"/>
    <col min="9995" max="9995" width="5.5703125" style="16" bestFit="1" customWidth="1"/>
    <col min="9996" max="9996" width="5.28515625" style="16" customWidth="1"/>
    <col min="9997" max="9999" width="5.42578125" style="16" bestFit="1" customWidth="1"/>
    <col min="10000" max="10000" width="3.7109375" style="16" customWidth="1"/>
    <col min="10001" max="10004" width="5.28515625" style="16" customWidth="1"/>
    <col min="10005" max="10007" width="5.42578125" style="16" bestFit="1" customWidth="1"/>
    <col min="10008" max="10008" width="6.42578125" style="16" bestFit="1" customWidth="1"/>
    <col min="10009" max="10009" width="5.42578125" style="16" customWidth="1"/>
    <col min="10010" max="10010" width="3.28515625" style="16" customWidth="1"/>
    <col min="10011" max="10011" width="5.140625" style="16" customWidth="1"/>
    <col min="10012" max="10012" width="5.7109375" style="16" customWidth="1"/>
    <col min="10013" max="10014" width="5.28515625" style="16" customWidth="1"/>
    <col min="10015" max="10015" width="5.5703125" style="16" customWidth="1"/>
    <col min="10016" max="10016" width="5.140625" style="16" customWidth="1"/>
    <col min="10017" max="10017" width="3.85546875" style="16" customWidth="1"/>
    <col min="10018" max="10018" width="6.140625" style="16" customWidth="1"/>
    <col min="10019" max="10019" width="5.42578125" style="16" bestFit="1" customWidth="1"/>
    <col min="10020" max="10020" width="4.28515625" style="16" customWidth="1"/>
    <col min="10021" max="10021" width="3.85546875" style="16" customWidth="1"/>
    <col min="10022" max="10240" width="11.42578125" style="16"/>
    <col min="10241" max="10241" width="4.28515625" style="16" bestFit="1" customWidth="1"/>
    <col min="10242" max="10242" width="11.42578125" style="16" customWidth="1"/>
    <col min="10243" max="10243" width="5" style="16" customWidth="1"/>
    <col min="10244" max="10244" width="5.140625" style="16" customWidth="1"/>
    <col min="10245" max="10245" width="5.7109375" style="16" bestFit="1" customWidth="1"/>
    <col min="10246" max="10246" width="5.7109375" style="16" customWidth="1"/>
    <col min="10247" max="10247" width="5.5703125" style="16" bestFit="1" customWidth="1"/>
    <col min="10248" max="10248" width="5.7109375" style="16" customWidth="1"/>
    <col min="10249" max="10249" width="5.42578125" style="16" customWidth="1"/>
    <col min="10250" max="10250" width="5.28515625" style="16" customWidth="1"/>
    <col min="10251" max="10251" width="5.5703125" style="16" bestFit="1" customWidth="1"/>
    <col min="10252" max="10252" width="5.28515625" style="16" customWidth="1"/>
    <col min="10253" max="10255" width="5.42578125" style="16" bestFit="1" customWidth="1"/>
    <col min="10256" max="10256" width="3.7109375" style="16" customWidth="1"/>
    <col min="10257" max="10260" width="5.28515625" style="16" customWidth="1"/>
    <col min="10261" max="10263" width="5.42578125" style="16" bestFit="1" customWidth="1"/>
    <col min="10264" max="10264" width="6.42578125" style="16" bestFit="1" customWidth="1"/>
    <col min="10265" max="10265" width="5.42578125" style="16" customWidth="1"/>
    <col min="10266" max="10266" width="3.28515625" style="16" customWidth="1"/>
    <col min="10267" max="10267" width="5.140625" style="16" customWidth="1"/>
    <col min="10268" max="10268" width="5.7109375" style="16" customWidth="1"/>
    <col min="10269" max="10270" width="5.28515625" style="16" customWidth="1"/>
    <col min="10271" max="10271" width="5.5703125" style="16" customWidth="1"/>
    <col min="10272" max="10272" width="5.140625" style="16" customWidth="1"/>
    <col min="10273" max="10273" width="3.85546875" style="16" customWidth="1"/>
    <col min="10274" max="10274" width="6.140625" style="16" customWidth="1"/>
    <col min="10275" max="10275" width="5.42578125" style="16" bestFit="1" customWidth="1"/>
    <col min="10276" max="10276" width="4.28515625" style="16" customWidth="1"/>
    <col min="10277" max="10277" width="3.85546875" style="16" customWidth="1"/>
    <col min="10278" max="10496" width="11.42578125" style="16"/>
    <col min="10497" max="10497" width="4.28515625" style="16" bestFit="1" customWidth="1"/>
    <col min="10498" max="10498" width="11.42578125" style="16" customWidth="1"/>
    <col min="10499" max="10499" width="5" style="16" customWidth="1"/>
    <col min="10500" max="10500" width="5.140625" style="16" customWidth="1"/>
    <col min="10501" max="10501" width="5.7109375" style="16" bestFit="1" customWidth="1"/>
    <col min="10502" max="10502" width="5.7109375" style="16" customWidth="1"/>
    <col min="10503" max="10503" width="5.5703125" style="16" bestFit="1" customWidth="1"/>
    <col min="10504" max="10504" width="5.7109375" style="16" customWidth="1"/>
    <col min="10505" max="10505" width="5.42578125" style="16" customWidth="1"/>
    <col min="10506" max="10506" width="5.28515625" style="16" customWidth="1"/>
    <col min="10507" max="10507" width="5.5703125" style="16" bestFit="1" customWidth="1"/>
    <col min="10508" max="10508" width="5.28515625" style="16" customWidth="1"/>
    <col min="10509" max="10511" width="5.42578125" style="16" bestFit="1" customWidth="1"/>
    <col min="10512" max="10512" width="3.7109375" style="16" customWidth="1"/>
    <col min="10513" max="10516" width="5.28515625" style="16" customWidth="1"/>
    <col min="10517" max="10519" width="5.42578125" style="16" bestFit="1" customWidth="1"/>
    <col min="10520" max="10520" width="6.42578125" style="16" bestFit="1" customWidth="1"/>
    <col min="10521" max="10521" width="5.42578125" style="16" customWidth="1"/>
    <col min="10522" max="10522" width="3.28515625" style="16" customWidth="1"/>
    <col min="10523" max="10523" width="5.140625" style="16" customWidth="1"/>
    <col min="10524" max="10524" width="5.7109375" style="16" customWidth="1"/>
    <col min="10525" max="10526" width="5.28515625" style="16" customWidth="1"/>
    <col min="10527" max="10527" width="5.5703125" style="16" customWidth="1"/>
    <col min="10528" max="10528" width="5.140625" style="16" customWidth="1"/>
    <col min="10529" max="10529" width="3.85546875" style="16" customWidth="1"/>
    <col min="10530" max="10530" width="6.140625" style="16" customWidth="1"/>
    <col min="10531" max="10531" width="5.42578125" style="16" bestFit="1" customWidth="1"/>
    <col min="10532" max="10532" width="4.28515625" style="16" customWidth="1"/>
    <col min="10533" max="10533" width="3.85546875" style="16" customWidth="1"/>
    <col min="10534" max="10752" width="11.42578125" style="16"/>
    <col min="10753" max="10753" width="4.28515625" style="16" bestFit="1" customWidth="1"/>
    <col min="10754" max="10754" width="11.42578125" style="16" customWidth="1"/>
    <col min="10755" max="10755" width="5" style="16" customWidth="1"/>
    <col min="10756" max="10756" width="5.140625" style="16" customWidth="1"/>
    <col min="10757" max="10757" width="5.7109375" style="16" bestFit="1" customWidth="1"/>
    <col min="10758" max="10758" width="5.7109375" style="16" customWidth="1"/>
    <col min="10759" max="10759" width="5.5703125" style="16" bestFit="1" customWidth="1"/>
    <col min="10760" max="10760" width="5.7109375" style="16" customWidth="1"/>
    <col min="10761" max="10761" width="5.42578125" style="16" customWidth="1"/>
    <col min="10762" max="10762" width="5.28515625" style="16" customWidth="1"/>
    <col min="10763" max="10763" width="5.5703125" style="16" bestFit="1" customWidth="1"/>
    <col min="10764" max="10764" width="5.28515625" style="16" customWidth="1"/>
    <col min="10765" max="10767" width="5.42578125" style="16" bestFit="1" customWidth="1"/>
    <col min="10768" max="10768" width="3.7109375" style="16" customWidth="1"/>
    <col min="10769" max="10772" width="5.28515625" style="16" customWidth="1"/>
    <col min="10773" max="10775" width="5.42578125" style="16" bestFit="1" customWidth="1"/>
    <col min="10776" max="10776" width="6.42578125" style="16" bestFit="1" customWidth="1"/>
    <col min="10777" max="10777" width="5.42578125" style="16" customWidth="1"/>
    <col min="10778" max="10778" width="3.28515625" style="16" customWidth="1"/>
    <col min="10779" max="10779" width="5.140625" style="16" customWidth="1"/>
    <col min="10780" max="10780" width="5.7109375" style="16" customWidth="1"/>
    <col min="10781" max="10782" width="5.28515625" style="16" customWidth="1"/>
    <col min="10783" max="10783" width="5.5703125" style="16" customWidth="1"/>
    <col min="10784" max="10784" width="5.140625" style="16" customWidth="1"/>
    <col min="10785" max="10785" width="3.85546875" style="16" customWidth="1"/>
    <col min="10786" max="10786" width="6.140625" style="16" customWidth="1"/>
    <col min="10787" max="10787" width="5.42578125" style="16" bestFit="1" customWidth="1"/>
    <col min="10788" max="10788" width="4.28515625" style="16" customWidth="1"/>
    <col min="10789" max="10789" width="3.85546875" style="16" customWidth="1"/>
    <col min="10790" max="11008" width="11.42578125" style="16"/>
    <col min="11009" max="11009" width="4.28515625" style="16" bestFit="1" customWidth="1"/>
    <col min="11010" max="11010" width="11.42578125" style="16" customWidth="1"/>
    <col min="11011" max="11011" width="5" style="16" customWidth="1"/>
    <col min="11012" max="11012" width="5.140625" style="16" customWidth="1"/>
    <col min="11013" max="11013" width="5.7109375" style="16" bestFit="1" customWidth="1"/>
    <col min="11014" max="11014" width="5.7109375" style="16" customWidth="1"/>
    <col min="11015" max="11015" width="5.5703125" style="16" bestFit="1" customWidth="1"/>
    <col min="11016" max="11016" width="5.7109375" style="16" customWidth="1"/>
    <col min="11017" max="11017" width="5.42578125" style="16" customWidth="1"/>
    <col min="11018" max="11018" width="5.28515625" style="16" customWidth="1"/>
    <col min="11019" max="11019" width="5.5703125" style="16" bestFit="1" customWidth="1"/>
    <col min="11020" max="11020" width="5.28515625" style="16" customWidth="1"/>
    <col min="11021" max="11023" width="5.42578125" style="16" bestFit="1" customWidth="1"/>
    <col min="11024" max="11024" width="3.7109375" style="16" customWidth="1"/>
    <col min="11025" max="11028" width="5.28515625" style="16" customWidth="1"/>
    <col min="11029" max="11031" width="5.42578125" style="16" bestFit="1" customWidth="1"/>
    <col min="11032" max="11032" width="6.42578125" style="16" bestFit="1" customWidth="1"/>
    <col min="11033" max="11033" width="5.42578125" style="16" customWidth="1"/>
    <col min="11034" max="11034" width="3.28515625" style="16" customWidth="1"/>
    <col min="11035" max="11035" width="5.140625" style="16" customWidth="1"/>
    <col min="11036" max="11036" width="5.7109375" style="16" customWidth="1"/>
    <col min="11037" max="11038" width="5.28515625" style="16" customWidth="1"/>
    <col min="11039" max="11039" width="5.5703125" style="16" customWidth="1"/>
    <col min="11040" max="11040" width="5.140625" style="16" customWidth="1"/>
    <col min="11041" max="11041" width="3.85546875" style="16" customWidth="1"/>
    <col min="11042" max="11042" width="6.140625" style="16" customWidth="1"/>
    <col min="11043" max="11043" width="5.42578125" style="16" bestFit="1" customWidth="1"/>
    <col min="11044" max="11044" width="4.28515625" style="16" customWidth="1"/>
    <col min="11045" max="11045" width="3.85546875" style="16" customWidth="1"/>
    <col min="11046" max="11264" width="11.42578125" style="16"/>
    <col min="11265" max="11265" width="4.28515625" style="16" bestFit="1" customWidth="1"/>
    <col min="11266" max="11266" width="11.42578125" style="16" customWidth="1"/>
    <col min="11267" max="11267" width="5" style="16" customWidth="1"/>
    <col min="11268" max="11268" width="5.140625" style="16" customWidth="1"/>
    <col min="11269" max="11269" width="5.7109375" style="16" bestFit="1" customWidth="1"/>
    <col min="11270" max="11270" width="5.7109375" style="16" customWidth="1"/>
    <col min="11271" max="11271" width="5.5703125" style="16" bestFit="1" customWidth="1"/>
    <col min="11272" max="11272" width="5.7109375" style="16" customWidth="1"/>
    <col min="11273" max="11273" width="5.42578125" style="16" customWidth="1"/>
    <col min="11274" max="11274" width="5.28515625" style="16" customWidth="1"/>
    <col min="11275" max="11275" width="5.5703125" style="16" bestFit="1" customWidth="1"/>
    <col min="11276" max="11276" width="5.28515625" style="16" customWidth="1"/>
    <col min="11277" max="11279" width="5.42578125" style="16" bestFit="1" customWidth="1"/>
    <col min="11280" max="11280" width="3.7109375" style="16" customWidth="1"/>
    <col min="11281" max="11284" width="5.28515625" style="16" customWidth="1"/>
    <col min="11285" max="11287" width="5.42578125" style="16" bestFit="1" customWidth="1"/>
    <col min="11288" max="11288" width="6.42578125" style="16" bestFit="1" customWidth="1"/>
    <col min="11289" max="11289" width="5.42578125" style="16" customWidth="1"/>
    <col min="11290" max="11290" width="3.28515625" style="16" customWidth="1"/>
    <col min="11291" max="11291" width="5.140625" style="16" customWidth="1"/>
    <col min="11292" max="11292" width="5.7109375" style="16" customWidth="1"/>
    <col min="11293" max="11294" width="5.28515625" style="16" customWidth="1"/>
    <col min="11295" max="11295" width="5.5703125" style="16" customWidth="1"/>
    <col min="11296" max="11296" width="5.140625" style="16" customWidth="1"/>
    <col min="11297" max="11297" width="3.85546875" style="16" customWidth="1"/>
    <col min="11298" max="11298" width="6.140625" style="16" customWidth="1"/>
    <col min="11299" max="11299" width="5.42578125" style="16" bestFit="1" customWidth="1"/>
    <col min="11300" max="11300" width="4.28515625" style="16" customWidth="1"/>
    <col min="11301" max="11301" width="3.85546875" style="16" customWidth="1"/>
    <col min="11302" max="11520" width="11.42578125" style="16"/>
    <col min="11521" max="11521" width="4.28515625" style="16" bestFit="1" customWidth="1"/>
    <col min="11522" max="11522" width="11.42578125" style="16" customWidth="1"/>
    <col min="11523" max="11523" width="5" style="16" customWidth="1"/>
    <col min="11524" max="11524" width="5.140625" style="16" customWidth="1"/>
    <col min="11525" max="11525" width="5.7109375" style="16" bestFit="1" customWidth="1"/>
    <col min="11526" max="11526" width="5.7109375" style="16" customWidth="1"/>
    <col min="11527" max="11527" width="5.5703125" style="16" bestFit="1" customWidth="1"/>
    <col min="11528" max="11528" width="5.7109375" style="16" customWidth="1"/>
    <col min="11529" max="11529" width="5.42578125" style="16" customWidth="1"/>
    <col min="11530" max="11530" width="5.28515625" style="16" customWidth="1"/>
    <col min="11531" max="11531" width="5.5703125" style="16" bestFit="1" customWidth="1"/>
    <col min="11532" max="11532" width="5.28515625" style="16" customWidth="1"/>
    <col min="11533" max="11535" width="5.42578125" style="16" bestFit="1" customWidth="1"/>
    <col min="11536" max="11536" width="3.7109375" style="16" customWidth="1"/>
    <col min="11537" max="11540" width="5.28515625" style="16" customWidth="1"/>
    <col min="11541" max="11543" width="5.42578125" style="16" bestFit="1" customWidth="1"/>
    <col min="11544" max="11544" width="6.42578125" style="16" bestFit="1" customWidth="1"/>
    <col min="11545" max="11545" width="5.42578125" style="16" customWidth="1"/>
    <col min="11546" max="11546" width="3.28515625" style="16" customWidth="1"/>
    <col min="11547" max="11547" width="5.140625" style="16" customWidth="1"/>
    <col min="11548" max="11548" width="5.7109375" style="16" customWidth="1"/>
    <col min="11549" max="11550" width="5.28515625" style="16" customWidth="1"/>
    <col min="11551" max="11551" width="5.5703125" style="16" customWidth="1"/>
    <col min="11552" max="11552" width="5.140625" style="16" customWidth="1"/>
    <col min="11553" max="11553" width="3.85546875" style="16" customWidth="1"/>
    <col min="11554" max="11554" width="6.140625" style="16" customWidth="1"/>
    <col min="11555" max="11555" width="5.42578125" style="16" bestFit="1" customWidth="1"/>
    <col min="11556" max="11556" width="4.28515625" style="16" customWidth="1"/>
    <col min="11557" max="11557" width="3.85546875" style="16" customWidth="1"/>
    <col min="11558" max="11776" width="11.42578125" style="16"/>
    <col min="11777" max="11777" width="4.28515625" style="16" bestFit="1" customWidth="1"/>
    <col min="11778" max="11778" width="11.42578125" style="16" customWidth="1"/>
    <col min="11779" max="11779" width="5" style="16" customWidth="1"/>
    <col min="11780" max="11780" width="5.140625" style="16" customWidth="1"/>
    <col min="11781" max="11781" width="5.7109375" style="16" bestFit="1" customWidth="1"/>
    <col min="11782" max="11782" width="5.7109375" style="16" customWidth="1"/>
    <col min="11783" max="11783" width="5.5703125" style="16" bestFit="1" customWidth="1"/>
    <col min="11784" max="11784" width="5.7109375" style="16" customWidth="1"/>
    <col min="11785" max="11785" width="5.42578125" style="16" customWidth="1"/>
    <col min="11786" max="11786" width="5.28515625" style="16" customWidth="1"/>
    <col min="11787" max="11787" width="5.5703125" style="16" bestFit="1" customWidth="1"/>
    <col min="11788" max="11788" width="5.28515625" style="16" customWidth="1"/>
    <col min="11789" max="11791" width="5.42578125" style="16" bestFit="1" customWidth="1"/>
    <col min="11792" max="11792" width="3.7109375" style="16" customWidth="1"/>
    <col min="11793" max="11796" width="5.28515625" style="16" customWidth="1"/>
    <col min="11797" max="11799" width="5.42578125" style="16" bestFit="1" customWidth="1"/>
    <col min="11800" max="11800" width="6.42578125" style="16" bestFit="1" customWidth="1"/>
    <col min="11801" max="11801" width="5.42578125" style="16" customWidth="1"/>
    <col min="11802" max="11802" width="3.28515625" style="16" customWidth="1"/>
    <col min="11803" max="11803" width="5.140625" style="16" customWidth="1"/>
    <col min="11804" max="11804" width="5.7109375" style="16" customWidth="1"/>
    <col min="11805" max="11806" width="5.28515625" style="16" customWidth="1"/>
    <col min="11807" max="11807" width="5.5703125" style="16" customWidth="1"/>
    <col min="11808" max="11808" width="5.140625" style="16" customWidth="1"/>
    <col min="11809" max="11809" width="3.85546875" style="16" customWidth="1"/>
    <col min="11810" max="11810" width="6.140625" style="16" customWidth="1"/>
    <col min="11811" max="11811" width="5.42578125" style="16" bestFit="1" customWidth="1"/>
    <col min="11812" max="11812" width="4.28515625" style="16" customWidth="1"/>
    <col min="11813" max="11813" width="3.85546875" style="16" customWidth="1"/>
    <col min="11814" max="12032" width="11.42578125" style="16"/>
    <col min="12033" max="12033" width="4.28515625" style="16" bestFit="1" customWidth="1"/>
    <col min="12034" max="12034" width="11.42578125" style="16" customWidth="1"/>
    <col min="12035" max="12035" width="5" style="16" customWidth="1"/>
    <col min="12036" max="12036" width="5.140625" style="16" customWidth="1"/>
    <col min="12037" max="12037" width="5.7109375" style="16" bestFit="1" customWidth="1"/>
    <col min="12038" max="12038" width="5.7109375" style="16" customWidth="1"/>
    <col min="12039" max="12039" width="5.5703125" style="16" bestFit="1" customWidth="1"/>
    <col min="12040" max="12040" width="5.7109375" style="16" customWidth="1"/>
    <col min="12041" max="12041" width="5.42578125" style="16" customWidth="1"/>
    <col min="12042" max="12042" width="5.28515625" style="16" customWidth="1"/>
    <col min="12043" max="12043" width="5.5703125" style="16" bestFit="1" customWidth="1"/>
    <col min="12044" max="12044" width="5.28515625" style="16" customWidth="1"/>
    <col min="12045" max="12047" width="5.42578125" style="16" bestFit="1" customWidth="1"/>
    <col min="12048" max="12048" width="3.7109375" style="16" customWidth="1"/>
    <col min="12049" max="12052" width="5.28515625" style="16" customWidth="1"/>
    <col min="12053" max="12055" width="5.42578125" style="16" bestFit="1" customWidth="1"/>
    <col min="12056" max="12056" width="6.42578125" style="16" bestFit="1" customWidth="1"/>
    <col min="12057" max="12057" width="5.42578125" style="16" customWidth="1"/>
    <col min="12058" max="12058" width="3.28515625" style="16" customWidth="1"/>
    <col min="12059" max="12059" width="5.140625" style="16" customWidth="1"/>
    <col min="12060" max="12060" width="5.7109375" style="16" customWidth="1"/>
    <col min="12061" max="12062" width="5.28515625" style="16" customWidth="1"/>
    <col min="12063" max="12063" width="5.5703125" style="16" customWidth="1"/>
    <col min="12064" max="12064" width="5.140625" style="16" customWidth="1"/>
    <col min="12065" max="12065" width="3.85546875" style="16" customWidth="1"/>
    <col min="12066" max="12066" width="6.140625" style="16" customWidth="1"/>
    <col min="12067" max="12067" width="5.42578125" style="16" bestFit="1" customWidth="1"/>
    <col min="12068" max="12068" width="4.28515625" style="16" customWidth="1"/>
    <col min="12069" max="12069" width="3.85546875" style="16" customWidth="1"/>
    <col min="12070" max="12288" width="11.42578125" style="16"/>
    <col min="12289" max="12289" width="4.28515625" style="16" bestFit="1" customWidth="1"/>
    <col min="12290" max="12290" width="11.42578125" style="16" customWidth="1"/>
    <col min="12291" max="12291" width="5" style="16" customWidth="1"/>
    <col min="12292" max="12292" width="5.140625" style="16" customWidth="1"/>
    <col min="12293" max="12293" width="5.7109375" style="16" bestFit="1" customWidth="1"/>
    <col min="12294" max="12294" width="5.7109375" style="16" customWidth="1"/>
    <col min="12295" max="12295" width="5.5703125" style="16" bestFit="1" customWidth="1"/>
    <col min="12296" max="12296" width="5.7109375" style="16" customWidth="1"/>
    <col min="12297" max="12297" width="5.42578125" style="16" customWidth="1"/>
    <col min="12298" max="12298" width="5.28515625" style="16" customWidth="1"/>
    <col min="12299" max="12299" width="5.5703125" style="16" bestFit="1" customWidth="1"/>
    <col min="12300" max="12300" width="5.28515625" style="16" customWidth="1"/>
    <col min="12301" max="12303" width="5.42578125" style="16" bestFit="1" customWidth="1"/>
    <col min="12304" max="12304" width="3.7109375" style="16" customWidth="1"/>
    <col min="12305" max="12308" width="5.28515625" style="16" customWidth="1"/>
    <col min="12309" max="12311" width="5.42578125" style="16" bestFit="1" customWidth="1"/>
    <col min="12312" max="12312" width="6.42578125" style="16" bestFit="1" customWidth="1"/>
    <col min="12313" max="12313" width="5.42578125" style="16" customWidth="1"/>
    <col min="12314" max="12314" width="3.28515625" style="16" customWidth="1"/>
    <col min="12315" max="12315" width="5.140625" style="16" customWidth="1"/>
    <col min="12316" max="12316" width="5.7109375" style="16" customWidth="1"/>
    <col min="12317" max="12318" width="5.28515625" style="16" customWidth="1"/>
    <col min="12319" max="12319" width="5.5703125" style="16" customWidth="1"/>
    <col min="12320" max="12320" width="5.140625" style="16" customWidth="1"/>
    <col min="12321" max="12321" width="3.85546875" style="16" customWidth="1"/>
    <col min="12322" max="12322" width="6.140625" style="16" customWidth="1"/>
    <col min="12323" max="12323" width="5.42578125" style="16" bestFit="1" customWidth="1"/>
    <col min="12324" max="12324" width="4.28515625" style="16" customWidth="1"/>
    <col min="12325" max="12325" width="3.85546875" style="16" customWidth="1"/>
    <col min="12326" max="12544" width="11.42578125" style="16"/>
    <col min="12545" max="12545" width="4.28515625" style="16" bestFit="1" customWidth="1"/>
    <col min="12546" max="12546" width="11.42578125" style="16" customWidth="1"/>
    <col min="12547" max="12547" width="5" style="16" customWidth="1"/>
    <col min="12548" max="12548" width="5.140625" style="16" customWidth="1"/>
    <col min="12549" max="12549" width="5.7109375" style="16" bestFit="1" customWidth="1"/>
    <col min="12550" max="12550" width="5.7109375" style="16" customWidth="1"/>
    <col min="12551" max="12551" width="5.5703125" style="16" bestFit="1" customWidth="1"/>
    <col min="12552" max="12552" width="5.7109375" style="16" customWidth="1"/>
    <col min="12553" max="12553" width="5.42578125" style="16" customWidth="1"/>
    <col min="12554" max="12554" width="5.28515625" style="16" customWidth="1"/>
    <col min="12555" max="12555" width="5.5703125" style="16" bestFit="1" customWidth="1"/>
    <col min="12556" max="12556" width="5.28515625" style="16" customWidth="1"/>
    <col min="12557" max="12559" width="5.42578125" style="16" bestFit="1" customWidth="1"/>
    <col min="12560" max="12560" width="3.7109375" style="16" customWidth="1"/>
    <col min="12561" max="12564" width="5.28515625" style="16" customWidth="1"/>
    <col min="12565" max="12567" width="5.42578125" style="16" bestFit="1" customWidth="1"/>
    <col min="12568" max="12568" width="6.42578125" style="16" bestFit="1" customWidth="1"/>
    <col min="12569" max="12569" width="5.42578125" style="16" customWidth="1"/>
    <col min="12570" max="12570" width="3.28515625" style="16" customWidth="1"/>
    <col min="12571" max="12571" width="5.140625" style="16" customWidth="1"/>
    <col min="12572" max="12572" width="5.7109375" style="16" customWidth="1"/>
    <col min="12573" max="12574" width="5.28515625" style="16" customWidth="1"/>
    <col min="12575" max="12575" width="5.5703125" style="16" customWidth="1"/>
    <col min="12576" max="12576" width="5.140625" style="16" customWidth="1"/>
    <col min="12577" max="12577" width="3.85546875" style="16" customWidth="1"/>
    <col min="12578" max="12578" width="6.140625" style="16" customWidth="1"/>
    <col min="12579" max="12579" width="5.42578125" style="16" bestFit="1" customWidth="1"/>
    <col min="12580" max="12580" width="4.28515625" style="16" customWidth="1"/>
    <col min="12581" max="12581" width="3.85546875" style="16" customWidth="1"/>
    <col min="12582" max="12800" width="11.42578125" style="16"/>
    <col min="12801" max="12801" width="4.28515625" style="16" bestFit="1" customWidth="1"/>
    <col min="12802" max="12802" width="11.42578125" style="16" customWidth="1"/>
    <col min="12803" max="12803" width="5" style="16" customWidth="1"/>
    <col min="12804" max="12804" width="5.140625" style="16" customWidth="1"/>
    <col min="12805" max="12805" width="5.7109375" style="16" bestFit="1" customWidth="1"/>
    <col min="12806" max="12806" width="5.7109375" style="16" customWidth="1"/>
    <col min="12807" max="12807" width="5.5703125" style="16" bestFit="1" customWidth="1"/>
    <col min="12808" max="12808" width="5.7109375" style="16" customWidth="1"/>
    <col min="12809" max="12809" width="5.42578125" style="16" customWidth="1"/>
    <col min="12810" max="12810" width="5.28515625" style="16" customWidth="1"/>
    <col min="12811" max="12811" width="5.5703125" style="16" bestFit="1" customWidth="1"/>
    <col min="12812" max="12812" width="5.28515625" style="16" customWidth="1"/>
    <col min="12813" max="12815" width="5.42578125" style="16" bestFit="1" customWidth="1"/>
    <col min="12816" max="12816" width="3.7109375" style="16" customWidth="1"/>
    <col min="12817" max="12820" width="5.28515625" style="16" customWidth="1"/>
    <col min="12821" max="12823" width="5.42578125" style="16" bestFit="1" customWidth="1"/>
    <col min="12824" max="12824" width="6.42578125" style="16" bestFit="1" customWidth="1"/>
    <col min="12825" max="12825" width="5.42578125" style="16" customWidth="1"/>
    <col min="12826" max="12826" width="3.28515625" style="16" customWidth="1"/>
    <col min="12827" max="12827" width="5.140625" style="16" customWidth="1"/>
    <col min="12828" max="12828" width="5.7109375" style="16" customWidth="1"/>
    <col min="12829" max="12830" width="5.28515625" style="16" customWidth="1"/>
    <col min="12831" max="12831" width="5.5703125" style="16" customWidth="1"/>
    <col min="12832" max="12832" width="5.140625" style="16" customWidth="1"/>
    <col min="12833" max="12833" width="3.85546875" style="16" customWidth="1"/>
    <col min="12834" max="12834" width="6.140625" style="16" customWidth="1"/>
    <col min="12835" max="12835" width="5.42578125" style="16" bestFit="1" customWidth="1"/>
    <col min="12836" max="12836" width="4.28515625" style="16" customWidth="1"/>
    <col min="12837" max="12837" width="3.85546875" style="16" customWidth="1"/>
    <col min="12838" max="13056" width="11.42578125" style="16"/>
    <col min="13057" max="13057" width="4.28515625" style="16" bestFit="1" customWidth="1"/>
    <col min="13058" max="13058" width="11.42578125" style="16" customWidth="1"/>
    <col min="13059" max="13059" width="5" style="16" customWidth="1"/>
    <col min="13060" max="13060" width="5.140625" style="16" customWidth="1"/>
    <col min="13061" max="13061" width="5.7109375" style="16" bestFit="1" customWidth="1"/>
    <col min="13062" max="13062" width="5.7109375" style="16" customWidth="1"/>
    <col min="13063" max="13063" width="5.5703125" style="16" bestFit="1" customWidth="1"/>
    <col min="13064" max="13064" width="5.7109375" style="16" customWidth="1"/>
    <col min="13065" max="13065" width="5.42578125" style="16" customWidth="1"/>
    <col min="13066" max="13066" width="5.28515625" style="16" customWidth="1"/>
    <col min="13067" max="13067" width="5.5703125" style="16" bestFit="1" customWidth="1"/>
    <col min="13068" max="13068" width="5.28515625" style="16" customWidth="1"/>
    <col min="13069" max="13071" width="5.42578125" style="16" bestFit="1" customWidth="1"/>
    <col min="13072" max="13072" width="3.7109375" style="16" customWidth="1"/>
    <col min="13073" max="13076" width="5.28515625" style="16" customWidth="1"/>
    <col min="13077" max="13079" width="5.42578125" style="16" bestFit="1" customWidth="1"/>
    <col min="13080" max="13080" width="6.42578125" style="16" bestFit="1" customWidth="1"/>
    <col min="13081" max="13081" width="5.42578125" style="16" customWidth="1"/>
    <col min="13082" max="13082" width="3.28515625" style="16" customWidth="1"/>
    <col min="13083" max="13083" width="5.140625" style="16" customWidth="1"/>
    <col min="13084" max="13084" width="5.7109375" style="16" customWidth="1"/>
    <col min="13085" max="13086" width="5.28515625" style="16" customWidth="1"/>
    <col min="13087" max="13087" width="5.5703125" style="16" customWidth="1"/>
    <col min="13088" max="13088" width="5.140625" style="16" customWidth="1"/>
    <col min="13089" max="13089" width="3.85546875" style="16" customWidth="1"/>
    <col min="13090" max="13090" width="6.140625" style="16" customWidth="1"/>
    <col min="13091" max="13091" width="5.42578125" style="16" bestFit="1" customWidth="1"/>
    <col min="13092" max="13092" width="4.28515625" style="16" customWidth="1"/>
    <col min="13093" max="13093" width="3.85546875" style="16" customWidth="1"/>
    <col min="13094" max="13312" width="11.42578125" style="16"/>
    <col min="13313" max="13313" width="4.28515625" style="16" bestFit="1" customWidth="1"/>
    <col min="13314" max="13314" width="11.42578125" style="16" customWidth="1"/>
    <col min="13315" max="13315" width="5" style="16" customWidth="1"/>
    <col min="13316" max="13316" width="5.140625" style="16" customWidth="1"/>
    <col min="13317" max="13317" width="5.7109375" style="16" bestFit="1" customWidth="1"/>
    <col min="13318" max="13318" width="5.7109375" style="16" customWidth="1"/>
    <col min="13319" max="13319" width="5.5703125" style="16" bestFit="1" customWidth="1"/>
    <col min="13320" max="13320" width="5.7109375" style="16" customWidth="1"/>
    <col min="13321" max="13321" width="5.42578125" style="16" customWidth="1"/>
    <col min="13322" max="13322" width="5.28515625" style="16" customWidth="1"/>
    <col min="13323" max="13323" width="5.5703125" style="16" bestFit="1" customWidth="1"/>
    <col min="13324" max="13324" width="5.28515625" style="16" customWidth="1"/>
    <col min="13325" max="13327" width="5.42578125" style="16" bestFit="1" customWidth="1"/>
    <col min="13328" max="13328" width="3.7109375" style="16" customWidth="1"/>
    <col min="13329" max="13332" width="5.28515625" style="16" customWidth="1"/>
    <col min="13333" max="13335" width="5.42578125" style="16" bestFit="1" customWidth="1"/>
    <col min="13336" max="13336" width="6.42578125" style="16" bestFit="1" customWidth="1"/>
    <col min="13337" max="13337" width="5.42578125" style="16" customWidth="1"/>
    <col min="13338" max="13338" width="3.28515625" style="16" customWidth="1"/>
    <col min="13339" max="13339" width="5.140625" style="16" customWidth="1"/>
    <col min="13340" max="13340" width="5.7109375" style="16" customWidth="1"/>
    <col min="13341" max="13342" width="5.28515625" style="16" customWidth="1"/>
    <col min="13343" max="13343" width="5.5703125" style="16" customWidth="1"/>
    <col min="13344" max="13344" width="5.140625" style="16" customWidth="1"/>
    <col min="13345" max="13345" width="3.85546875" style="16" customWidth="1"/>
    <col min="13346" max="13346" width="6.140625" style="16" customWidth="1"/>
    <col min="13347" max="13347" width="5.42578125" style="16" bestFit="1" customWidth="1"/>
    <col min="13348" max="13348" width="4.28515625" style="16" customWidth="1"/>
    <col min="13349" max="13349" width="3.85546875" style="16" customWidth="1"/>
    <col min="13350" max="13568" width="11.42578125" style="16"/>
    <col min="13569" max="13569" width="4.28515625" style="16" bestFit="1" customWidth="1"/>
    <col min="13570" max="13570" width="11.42578125" style="16" customWidth="1"/>
    <col min="13571" max="13571" width="5" style="16" customWidth="1"/>
    <col min="13572" max="13572" width="5.140625" style="16" customWidth="1"/>
    <col min="13573" max="13573" width="5.7109375" style="16" bestFit="1" customWidth="1"/>
    <col min="13574" max="13574" width="5.7109375" style="16" customWidth="1"/>
    <col min="13575" max="13575" width="5.5703125" style="16" bestFit="1" customWidth="1"/>
    <col min="13576" max="13576" width="5.7109375" style="16" customWidth="1"/>
    <col min="13577" max="13577" width="5.42578125" style="16" customWidth="1"/>
    <col min="13578" max="13578" width="5.28515625" style="16" customWidth="1"/>
    <col min="13579" max="13579" width="5.5703125" style="16" bestFit="1" customWidth="1"/>
    <col min="13580" max="13580" width="5.28515625" style="16" customWidth="1"/>
    <col min="13581" max="13583" width="5.42578125" style="16" bestFit="1" customWidth="1"/>
    <col min="13584" max="13584" width="3.7109375" style="16" customWidth="1"/>
    <col min="13585" max="13588" width="5.28515625" style="16" customWidth="1"/>
    <col min="13589" max="13591" width="5.42578125" style="16" bestFit="1" customWidth="1"/>
    <col min="13592" max="13592" width="6.42578125" style="16" bestFit="1" customWidth="1"/>
    <col min="13593" max="13593" width="5.42578125" style="16" customWidth="1"/>
    <col min="13594" max="13594" width="3.28515625" style="16" customWidth="1"/>
    <col min="13595" max="13595" width="5.140625" style="16" customWidth="1"/>
    <col min="13596" max="13596" width="5.7109375" style="16" customWidth="1"/>
    <col min="13597" max="13598" width="5.28515625" style="16" customWidth="1"/>
    <col min="13599" max="13599" width="5.5703125" style="16" customWidth="1"/>
    <col min="13600" max="13600" width="5.140625" style="16" customWidth="1"/>
    <col min="13601" max="13601" width="3.85546875" style="16" customWidth="1"/>
    <col min="13602" max="13602" width="6.140625" style="16" customWidth="1"/>
    <col min="13603" max="13603" width="5.42578125" style="16" bestFit="1" customWidth="1"/>
    <col min="13604" max="13604" width="4.28515625" style="16" customWidth="1"/>
    <col min="13605" max="13605" width="3.85546875" style="16" customWidth="1"/>
    <col min="13606" max="13824" width="11.42578125" style="16"/>
    <col min="13825" max="13825" width="4.28515625" style="16" bestFit="1" customWidth="1"/>
    <col min="13826" max="13826" width="11.42578125" style="16" customWidth="1"/>
    <col min="13827" max="13827" width="5" style="16" customWidth="1"/>
    <col min="13828" max="13828" width="5.140625" style="16" customWidth="1"/>
    <col min="13829" max="13829" width="5.7109375" style="16" bestFit="1" customWidth="1"/>
    <col min="13830" max="13830" width="5.7109375" style="16" customWidth="1"/>
    <col min="13831" max="13831" width="5.5703125" style="16" bestFit="1" customWidth="1"/>
    <col min="13832" max="13832" width="5.7109375" style="16" customWidth="1"/>
    <col min="13833" max="13833" width="5.42578125" style="16" customWidth="1"/>
    <col min="13834" max="13834" width="5.28515625" style="16" customWidth="1"/>
    <col min="13835" max="13835" width="5.5703125" style="16" bestFit="1" customWidth="1"/>
    <col min="13836" max="13836" width="5.28515625" style="16" customWidth="1"/>
    <col min="13837" max="13839" width="5.42578125" style="16" bestFit="1" customWidth="1"/>
    <col min="13840" max="13840" width="3.7109375" style="16" customWidth="1"/>
    <col min="13841" max="13844" width="5.28515625" style="16" customWidth="1"/>
    <col min="13845" max="13847" width="5.42578125" style="16" bestFit="1" customWidth="1"/>
    <col min="13848" max="13848" width="6.42578125" style="16" bestFit="1" customWidth="1"/>
    <col min="13849" max="13849" width="5.42578125" style="16" customWidth="1"/>
    <col min="13850" max="13850" width="3.28515625" style="16" customWidth="1"/>
    <col min="13851" max="13851" width="5.140625" style="16" customWidth="1"/>
    <col min="13852" max="13852" width="5.7109375" style="16" customWidth="1"/>
    <col min="13853" max="13854" width="5.28515625" style="16" customWidth="1"/>
    <col min="13855" max="13855" width="5.5703125" style="16" customWidth="1"/>
    <col min="13856" max="13856" width="5.140625" style="16" customWidth="1"/>
    <col min="13857" max="13857" width="3.85546875" style="16" customWidth="1"/>
    <col min="13858" max="13858" width="6.140625" style="16" customWidth="1"/>
    <col min="13859" max="13859" width="5.42578125" style="16" bestFit="1" customWidth="1"/>
    <col min="13860" max="13860" width="4.28515625" style="16" customWidth="1"/>
    <col min="13861" max="13861" width="3.85546875" style="16" customWidth="1"/>
    <col min="13862" max="14080" width="11.42578125" style="16"/>
    <col min="14081" max="14081" width="4.28515625" style="16" bestFit="1" customWidth="1"/>
    <col min="14082" max="14082" width="11.42578125" style="16" customWidth="1"/>
    <col min="14083" max="14083" width="5" style="16" customWidth="1"/>
    <col min="14084" max="14084" width="5.140625" style="16" customWidth="1"/>
    <col min="14085" max="14085" width="5.7109375" style="16" bestFit="1" customWidth="1"/>
    <col min="14086" max="14086" width="5.7109375" style="16" customWidth="1"/>
    <col min="14087" max="14087" width="5.5703125" style="16" bestFit="1" customWidth="1"/>
    <col min="14088" max="14088" width="5.7109375" style="16" customWidth="1"/>
    <col min="14089" max="14089" width="5.42578125" style="16" customWidth="1"/>
    <col min="14090" max="14090" width="5.28515625" style="16" customWidth="1"/>
    <col min="14091" max="14091" width="5.5703125" style="16" bestFit="1" customWidth="1"/>
    <col min="14092" max="14092" width="5.28515625" style="16" customWidth="1"/>
    <col min="14093" max="14095" width="5.42578125" style="16" bestFit="1" customWidth="1"/>
    <col min="14096" max="14096" width="3.7109375" style="16" customWidth="1"/>
    <col min="14097" max="14100" width="5.28515625" style="16" customWidth="1"/>
    <col min="14101" max="14103" width="5.42578125" style="16" bestFit="1" customWidth="1"/>
    <col min="14104" max="14104" width="6.42578125" style="16" bestFit="1" customWidth="1"/>
    <col min="14105" max="14105" width="5.42578125" style="16" customWidth="1"/>
    <col min="14106" max="14106" width="3.28515625" style="16" customWidth="1"/>
    <col min="14107" max="14107" width="5.140625" style="16" customWidth="1"/>
    <col min="14108" max="14108" width="5.7109375" style="16" customWidth="1"/>
    <col min="14109" max="14110" width="5.28515625" style="16" customWidth="1"/>
    <col min="14111" max="14111" width="5.5703125" style="16" customWidth="1"/>
    <col min="14112" max="14112" width="5.140625" style="16" customWidth="1"/>
    <col min="14113" max="14113" width="3.85546875" style="16" customWidth="1"/>
    <col min="14114" max="14114" width="6.140625" style="16" customWidth="1"/>
    <col min="14115" max="14115" width="5.42578125" style="16" bestFit="1" customWidth="1"/>
    <col min="14116" max="14116" width="4.28515625" style="16" customWidth="1"/>
    <col min="14117" max="14117" width="3.85546875" style="16" customWidth="1"/>
    <col min="14118" max="14336" width="11.42578125" style="16"/>
    <col min="14337" max="14337" width="4.28515625" style="16" bestFit="1" customWidth="1"/>
    <col min="14338" max="14338" width="11.42578125" style="16" customWidth="1"/>
    <col min="14339" max="14339" width="5" style="16" customWidth="1"/>
    <col min="14340" max="14340" width="5.140625" style="16" customWidth="1"/>
    <col min="14341" max="14341" width="5.7109375" style="16" bestFit="1" customWidth="1"/>
    <col min="14342" max="14342" width="5.7109375" style="16" customWidth="1"/>
    <col min="14343" max="14343" width="5.5703125" style="16" bestFit="1" customWidth="1"/>
    <col min="14344" max="14344" width="5.7109375" style="16" customWidth="1"/>
    <col min="14345" max="14345" width="5.42578125" style="16" customWidth="1"/>
    <col min="14346" max="14346" width="5.28515625" style="16" customWidth="1"/>
    <col min="14347" max="14347" width="5.5703125" style="16" bestFit="1" customWidth="1"/>
    <col min="14348" max="14348" width="5.28515625" style="16" customWidth="1"/>
    <col min="14349" max="14351" width="5.42578125" style="16" bestFit="1" customWidth="1"/>
    <col min="14352" max="14352" width="3.7109375" style="16" customWidth="1"/>
    <col min="14353" max="14356" width="5.28515625" style="16" customWidth="1"/>
    <col min="14357" max="14359" width="5.42578125" style="16" bestFit="1" customWidth="1"/>
    <col min="14360" max="14360" width="6.42578125" style="16" bestFit="1" customWidth="1"/>
    <col min="14361" max="14361" width="5.42578125" style="16" customWidth="1"/>
    <col min="14362" max="14362" width="3.28515625" style="16" customWidth="1"/>
    <col min="14363" max="14363" width="5.140625" style="16" customWidth="1"/>
    <col min="14364" max="14364" width="5.7109375" style="16" customWidth="1"/>
    <col min="14365" max="14366" width="5.28515625" style="16" customWidth="1"/>
    <col min="14367" max="14367" width="5.5703125" style="16" customWidth="1"/>
    <col min="14368" max="14368" width="5.140625" style="16" customWidth="1"/>
    <col min="14369" max="14369" width="3.85546875" style="16" customWidth="1"/>
    <col min="14370" max="14370" width="6.140625" style="16" customWidth="1"/>
    <col min="14371" max="14371" width="5.42578125" style="16" bestFit="1" customWidth="1"/>
    <col min="14372" max="14372" width="4.28515625" style="16" customWidth="1"/>
    <col min="14373" max="14373" width="3.85546875" style="16" customWidth="1"/>
    <col min="14374" max="14592" width="11.42578125" style="16"/>
    <col min="14593" max="14593" width="4.28515625" style="16" bestFit="1" customWidth="1"/>
    <col min="14594" max="14594" width="11.42578125" style="16" customWidth="1"/>
    <col min="14595" max="14595" width="5" style="16" customWidth="1"/>
    <col min="14596" max="14596" width="5.140625" style="16" customWidth="1"/>
    <col min="14597" max="14597" width="5.7109375" style="16" bestFit="1" customWidth="1"/>
    <col min="14598" max="14598" width="5.7109375" style="16" customWidth="1"/>
    <col min="14599" max="14599" width="5.5703125" style="16" bestFit="1" customWidth="1"/>
    <col min="14600" max="14600" width="5.7109375" style="16" customWidth="1"/>
    <col min="14601" max="14601" width="5.42578125" style="16" customWidth="1"/>
    <col min="14602" max="14602" width="5.28515625" style="16" customWidth="1"/>
    <col min="14603" max="14603" width="5.5703125" style="16" bestFit="1" customWidth="1"/>
    <col min="14604" max="14604" width="5.28515625" style="16" customWidth="1"/>
    <col min="14605" max="14607" width="5.42578125" style="16" bestFit="1" customWidth="1"/>
    <col min="14608" max="14608" width="3.7109375" style="16" customWidth="1"/>
    <col min="14609" max="14612" width="5.28515625" style="16" customWidth="1"/>
    <col min="14613" max="14615" width="5.42578125" style="16" bestFit="1" customWidth="1"/>
    <col min="14616" max="14616" width="6.42578125" style="16" bestFit="1" customWidth="1"/>
    <col min="14617" max="14617" width="5.42578125" style="16" customWidth="1"/>
    <col min="14618" max="14618" width="3.28515625" style="16" customWidth="1"/>
    <col min="14619" max="14619" width="5.140625" style="16" customWidth="1"/>
    <col min="14620" max="14620" width="5.7109375" style="16" customWidth="1"/>
    <col min="14621" max="14622" width="5.28515625" style="16" customWidth="1"/>
    <col min="14623" max="14623" width="5.5703125" style="16" customWidth="1"/>
    <col min="14624" max="14624" width="5.140625" style="16" customWidth="1"/>
    <col min="14625" max="14625" width="3.85546875" style="16" customWidth="1"/>
    <col min="14626" max="14626" width="6.140625" style="16" customWidth="1"/>
    <col min="14627" max="14627" width="5.42578125" style="16" bestFit="1" customWidth="1"/>
    <col min="14628" max="14628" width="4.28515625" style="16" customWidth="1"/>
    <col min="14629" max="14629" width="3.85546875" style="16" customWidth="1"/>
    <col min="14630" max="14848" width="11.42578125" style="16"/>
    <col min="14849" max="14849" width="4.28515625" style="16" bestFit="1" customWidth="1"/>
    <col min="14850" max="14850" width="11.42578125" style="16" customWidth="1"/>
    <col min="14851" max="14851" width="5" style="16" customWidth="1"/>
    <col min="14852" max="14852" width="5.140625" style="16" customWidth="1"/>
    <col min="14853" max="14853" width="5.7109375" style="16" bestFit="1" customWidth="1"/>
    <col min="14854" max="14854" width="5.7109375" style="16" customWidth="1"/>
    <col min="14855" max="14855" width="5.5703125" style="16" bestFit="1" customWidth="1"/>
    <col min="14856" max="14856" width="5.7109375" style="16" customWidth="1"/>
    <col min="14857" max="14857" width="5.42578125" style="16" customWidth="1"/>
    <col min="14858" max="14858" width="5.28515625" style="16" customWidth="1"/>
    <col min="14859" max="14859" width="5.5703125" style="16" bestFit="1" customWidth="1"/>
    <col min="14860" max="14860" width="5.28515625" style="16" customWidth="1"/>
    <col min="14861" max="14863" width="5.42578125" style="16" bestFit="1" customWidth="1"/>
    <col min="14864" max="14864" width="3.7109375" style="16" customWidth="1"/>
    <col min="14865" max="14868" width="5.28515625" style="16" customWidth="1"/>
    <col min="14869" max="14871" width="5.42578125" style="16" bestFit="1" customWidth="1"/>
    <col min="14872" max="14872" width="6.42578125" style="16" bestFit="1" customWidth="1"/>
    <col min="14873" max="14873" width="5.42578125" style="16" customWidth="1"/>
    <col min="14874" max="14874" width="3.28515625" style="16" customWidth="1"/>
    <col min="14875" max="14875" width="5.140625" style="16" customWidth="1"/>
    <col min="14876" max="14876" width="5.7109375" style="16" customWidth="1"/>
    <col min="14877" max="14878" width="5.28515625" style="16" customWidth="1"/>
    <col min="14879" max="14879" width="5.5703125" style="16" customWidth="1"/>
    <col min="14880" max="14880" width="5.140625" style="16" customWidth="1"/>
    <col min="14881" max="14881" width="3.85546875" style="16" customWidth="1"/>
    <col min="14882" max="14882" width="6.140625" style="16" customWidth="1"/>
    <col min="14883" max="14883" width="5.42578125" style="16" bestFit="1" customWidth="1"/>
    <col min="14884" max="14884" width="4.28515625" style="16" customWidth="1"/>
    <col min="14885" max="14885" width="3.85546875" style="16" customWidth="1"/>
    <col min="14886" max="15104" width="11.42578125" style="16"/>
    <col min="15105" max="15105" width="4.28515625" style="16" bestFit="1" customWidth="1"/>
    <col min="15106" max="15106" width="11.42578125" style="16" customWidth="1"/>
    <col min="15107" max="15107" width="5" style="16" customWidth="1"/>
    <col min="15108" max="15108" width="5.140625" style="16" customWidth="1"/>
    <col min="15109" max="15109" width="5.7109375" style="16" bestFit="1" customWidth="1"/>
    <col min="15110" max="15110" width="5.7109375" style="16" customWidth="1"/>
    <col min="15111" max="15111" width="5.5703125" style="16" bestFit="1" customWidth="1"/>
    <col min="15112" max="15112" width="5.7109375" style="16" customWidth="1"/>
    <col min="15113" max="15113" width="5.42578125" style="16" customWidth="1"/>
    <col min="15114" max="15114" width="5.28515625" style="16" customWidth="1"/>
    <col min="15115" max="15115" width="5.5703125" style="16" bestFit="1" customWidth="1"/>
    <col min="15116" max="15116" width="5.28515625" style="16" customWidth="1"/>
    <col min="15117" max="15119" width="5.42578125" style="16" bestFit="1" customWidth="1"/>
    <col min="15120" max="15120" width="3.7109375" style="16" customWidth="1"/>
    <col min="15121" max="15124" width="5.28515625" style="16" customWidth="1"/>
    <col min="15125" max="15127" width="5.42578125" style="16" bestFit="1" customWidth="1"/>
    <col min="15128" max="15128" width="6.42578125" style="16" bestFit="1" customWidth="1"/>
    <col min="15129" max="15129" width="5.42578125" style="16" customWidth="1"/>
    <col min="15130" max="15130" width="3.28515625" style="16" customWidth="1"/>
    <col min="15131" max="15131" width="5.140625" style="16" customWidth="1"/>
    <col min="15132" max="15132" width="5.7109375" style="16" customWidth="1"/>
    <col min="15133" max="15134" width="5.28515625" style="16" customWidth="1"/>
    <col min="15135" max="15135" width="5.5703125" style="16" customWidth="1"/>
    <col min="15136" max="15136" width="5.140625" style="16" customWidth="1"/>
    <col min="15137" max="15137" width="3.85546875" style="16" customWidth="1"/>
    <col min="15138" max="15138" width="6.140625" style="16" customWidth="1"/>
    <col min="15139" max="15139" width="5.42578125" style="16" bestFit="1" customWidth="1"/>
    <col min="15140" max="15140" width="4.28515625" style="16" customWidth="1"/>
    <col min="15141" max="15141" width="3.85546875" style="16" customWidth="1"/>
    <col min="15142" max="15360" width="11.42578125" style="16"/>
    <col min="15361" max="15361" width="4.28515625" style="16" bestFit="1" customWidth="1"/>
    <col min="15362" max="15362" width="11.42578125" style="16" customWidth="1"/>
    <col min="15363" max="15363" width="5" style="16" customWidth="1"/>
    <col min="15364" max="15364" width="5.140625" style="16" customWidth="1"/>
    <col min="15365" max="15365" width="5.7109375" style="16" bestFit="1" customWidth="1"/>
    <col min="15366" max="15366" width="5.7109375" style="16" customWidth="1"/>
    <col min="15367" max="15367" width="5.5703125" style="16" bestFit="1" customWidth="1"/>
    <col min="15368" max="15368" width="5.7109375" style="16" customWidth="1"/>
    <col min="15369" max="15369" width="5.42578125" style="16" customWidth="1"/>
    <col min="15370" max="15370" width="5.28515625" style="16" customWidth="1"/>
    <col min="15371" max="15371" width="5.5703125" style="16" bestFit="1" customWidth="1"/>
    <col min="15372" max="15372" width="5.28515625" style="16" customWidth="1"/>
    <col min="15373" max="15375" width="5.42578125" style="16" bestFit="1" customWidth="1"/>
    <col min="15376" max="15376" width="3.7109375" style="16" customWidth="1"/>
    <col min="15377" max="15380" width="5.28515625" style="16" customWidth="1"/>
    <col min="15381" max="15383" width="5.42578125" style="16" bestFit="1" customWidth="1"/>
    <col min="15384" max="15384" width="6.42578125" style="16" bestFit="1" customWidth="1"/>
    <col min="15385" max="15385" width="5.42578125" style="16" customWidth="1"/>
    <col min="15386" max="15386" width="3.28515625" style="16" customWidth="1"/>
    <col min="15387" max="15387" width="5.140625" style="16" customWidth="1"/>
    <col min="15388" max="15388" width="5.7109375" style="16" customWidth="1"/>
    <col min="15389" max="15390" width="5.28515625" style="16" customWidth="1"/>
    <col min="15391" max="15391" width="5.5703125" style="16" customWidth="1"/>
    <col min="15392" max="15392" width="5.140625" style="16" customWidth="1"/>
    <col min="15393" max="15393" width="3.85546875" style="16" customWidth="1"/>
    <col min="15394" max="15394" width="6.140625" style="16" customWidth="1"/>
    <col min="15395" max="15395" width="5.42578125" style="16" bestFit="1" customWidth="1"/>
    <col min="15396" max="15396" width="4.28515625" style="16" customWidth="1"/>
    <col min="15397" max="15397" width="3.85546875" style="16" customWidth="1"/>
    <col min="15398" max="15616" width="11.42578125" style="16"/>
    <col min="15617" max="15617" width="4.28515625" style="16" bestFit="1" customWidth="1"/>
    <col min="15618" max="15618" width="11.42578125" style="16" customWidth="1"/>
    <col min="15619" max="15619" width="5" style="16" customWidth="1"/>
    <col min="15620" max="15620" width="5.140625" style="16" customWidth="1"/>
    <col min="15621" max="15621" width="5.7109375" style="16" bestFit="1" customWidth="1"/>
    <col min="15622" max="15622" width="5.7109375" style="16" customWidth="1"/>
    <col min="15623" max="15623" width="5.5703125" style="16" bestFit="1" customWidth="1"/>
    <col min="15624" max="15624" width="5.7109375" style="16" customWidth="1"/>
    <col min="15625" max="15625" width="5.42578125" style="16" customWidth="1"/>
    <col min="15626" max="15626" width="5.28515625" style="16" customWidth="1"/>
    <col min="15627" max="15627" width="5.5703125" style="16" bestFit="1" customWidth="1"/>
    <col min="15628" max="15628" width="5.28515625" style="16" customWidth="1"/>
    <col min="15629" max="15631" width="5.42578125" style="16" bestFit="1" customWidth="1"/>
    <col min="15632" max="15632" width="3.7109375" style="16" customWidth="1"/>
    <col min="15633" max="15636" width="5.28515625" style="16" customWidth="1"/>
    <col min="15637" max="15639" width="5.42578125" style="16" bestFit="1" customWidth="1"/>
    <col min="15640" max="15640" width="6.42578125" style="16" bestFit="1" customWidth="1"/>
    <col min="15641" max="15641" width="5.42578125" style="16" customWidth="1"/>
    <col min="15642" max="15642" width="3.28515625" style="16" customWidth="1"/>
    <col min="15643" max="15643" width="5.140625" style="16" customWidth="1"/>
    <col min="15644" max="15644" width="5.7109375" style="16" customWidth="1"/>
    <col min="15645" max="15646" width="5.28515625" style="16" customWidth="1"/>
    <col min="15647" max="15647" width="5.5703125" style="16" customWidth="1"/>
    <col min="15648" max="15648" width="5.140625" style="16" customWidth="1"/>
    <col min="15649" max="15649" width="3.85546875" style="16" customWidth="1"/>
    <col min="15650" max="15650" width="6.140625" style="16" customWidth="1"/>
    <col min="15651" max="15651" width="5.42578125" style="16" bestFit="1" customWidth="1"/>
    <col min="15652" max="15652" width="4.28515625" style="16" customWidth="1"/>
    <col min="15653" max="15653" width="3.85546875" style="16" customWidth="1"/>
    <col min="15654" max="15872" width="11.42578125" style="16"/>
    <col min="15873" max="15873" width="4.28515625" style="16" bestFit="1" customWidth="1"/>
    <col min="15874" max="15874" width="11.42578125" style="16" customWidth="1"/>
    <col min="15875" max="15875" width="5" style="16" customWidth="1"/>
    <col min="15876" max="15876" width="5.140625" style="16" customWidth="1"/>
    <col min="15877" max="15877" width="5.7109375" style="16" bestFit="1" customWidth="1"/>
    <col min="15878" max="15878" width="5.7109375" style="16" customWidth="1"/>
    <col min="15879" max="15879" width="5.5703125" style="16" bestFit="1" customWidth="1"/>
    <col min="15880" max="15880" width="5.7109375" style="16" customWidth="1"/>
    <col min="15881" max="15881" width="5.42578125" style="16" customWidth="1"/>
    <col min="15882" max="15882" width="5.28515625" style="16" customWidth="1"/>
    <col min="15883" max="15883" width="5.5703125" style="16" bestFit="1" customWidth="1"/>
    <col min="15884" max="15884" width="5.28515625" style="16" customWidth="1"/>
    <col min="15885" max="15887" width="5.42578125" style="16" bestFit="1" customWidth="1"/>
    <col min="15888" max="15888" width="3.7109375" style="16" customWidth="1"/>
    <col min="15889" max="15892" width="5.28515625" style="16" customWidth="1"/>
    <col min="15893" max="15895" width="5.42578125" style="16" bestFit="1" customWidth="1"/>
    <col min="15896" max="15896" width="6.42578125" style="16" bestFit="1" customWidth="1"/>
    <col min="15897" max="15897" width="5.42578125" style="16" customWidth="1"/>
    <col min="15898" max="15898" width="3.28515625" style="16" customWidth="1"/>
    <col min="15899" max="15899" width="5.140625" style="16" customWidth="1"/>
    <col min="15900" max="15900" width="5.7109375" style="16" customWidth="1"/>
    <col min="15901" max="15902" width="5.28515625" style="16" customWidth="1"/>
    <col min="15903" max="15903" width="5.5703125" style="16" customWidth="1"/>
    <col min="15904" max="15904" width="5.140625" style="16" customWidth="1"/>
    <col min="15905" max="15905" width="3.85546875" style="16" customWidth="1"/>
    <col min="15906" max="15906" width="6.140625" style="16" customWidth="1"/>
    <col min="15907" max="15907" width="5.42578125" style="16" bestFit="1" customWidth="1"/>
    <col min="15908" max="15908" width="4.28515625" style="16" customWidth="1"/>
    <col min="15909" max="15909" width="3.85546875" style="16" customWidth="1"/>
    <col min="15910" max="16128" width="11.42578125" style="16"/>
    <col min="16129" max="16129" width="4.28515625" style="16" bestFit="1" customWidth="1"/>
    <col min="16130" max="16130" width="11.42578125" style="16" customWidth="1"/>
    <col min="16131" max="16131" width="5" style="16" customWidth="1"/>
    <col min="16132" max="16132" width="5.140625" style="16" customWidth="1"/>
    <col min="16133" max="16133" width="5.7109375" style="16" bestFit="1" customWidth="1"/>
    <col min="16134" max="16134" width="5.7109375" style="16" customWidth="1"/>
    <col min="16135" max="16135" width="5.5703125" style="16" bestFit="1" customWidth="1"/>
    <col min="16136" max="16136" width="5.7109375" style="16" customWidth="1"/>
    <col min="16137" max="16137" width="5.42578125" style="16" customWidth="1"/>
    <col min="16138" max="16138" width="5.28515625" style="16" customWidth="1"/>
    <col min="16139" max="16139" width="5.5703125" style="16" bestFit="1" customWidth="1"/>
    <col min="16140" max="16140" width="5.28515625" style="16" customWidth="1"/>
    <col min="16141" max="16143" width="5.42578125" style="16" bestFit="1" customWidth="1"/>
    <col min="16144" max="16144" width="3.7109375" style="16" customWidth="1"/>
    <col min="16145" max="16148" width="5.28515625" style="16" customWidth="1"/>
    <col min="16149" max="16151" width="5.42578125" style="16" bestFit="1" customWidth="1"/>
    <col min="16152" max="16152" width="6.42578125" style="16" bestFit="1" customWidth="1"/>
    <col min="16153" max="16153" width="5.42578125" style="16" customWidth="1"/>
    <col min="16154" max="16154" width="3.28515625" style="16" customWidth="1"/>
    <col min="16155" max="16155" width="5.140625" style="16" customWidth="1"/>
    <col min="16156" max="16156" width="5.7109375" style="16" customWidth="1"/>
    <col min="16157" max="16158" width="5.28515625" style="16" customWidth="1"/>
    <col min="16159" max="16159" width="5.5703125" style="16" customWidth="1"/>
    <col min="16160" max="16160" width="5.140625" style="16" customWidth="1"/>
    <col min="16161" max="16161" width="3.85546875" style="16" customWidth="1"/>
    <col min="16162" max="16162" width="6.140625" style="16" customWidth="1"/>
    <col min="16163" max="16163" width="5.42578125" style="16" bestFit="1" customWidth="1"/>
    <col min="16164" max="16164" width="4.28515625" style="16" customWidth="1"/>
    <col min="16165" max="16165" width="3.85546875" style="16" customWidth="1"/>
    <col min="16166" max="16384" width="11.42578125" style="16"/>
  </cols>
  <sheetData>
    <row r="1" spans="1:40" s="17" customFormat="1" ht="12">
      <c r="A1" s="456" t="s">
        <v>6</v>
      </c>
      <c r="B1" s="456"/>
      <c r="C1" s="361" t="str">
        <f>IF(المدخلات!I2&lt;&gt;"",المدخلات!I2,"")</f>
        <v/>
      </c>
      <c r="D1" s="361"/>
      <c r="E1" s="361"/>
      <c r="F1" s="361"/>
      <c r="G1" s="76"/>
      <c r="H1" s="456" t="s">
        <v>7</v>
      </c>
      <c r="I1" s="456"/>
      <c r="J1" s="361" t="str">
        <f>IF(المدخلات!I3&lt;&gt;"",المدخلات!I3,"")</f>
        <v/>
      </c>
      <c r="K1" s="361"/>
      <c r="L1" s="361"/>
      <c r="M1" s="361"/>
      <c r="N1" s="76"/>
      <c r="O1" s="456" t="s">
        <v>8</v>
      </c>
      <c r="P1" s="456"/>
      <c r="Q1" s="361" t="str">
        <f>IF(المدخلات!I4&lt;&gt;"",المدخلات!I4,"")</f>
        <v/>
      </c>
      <c r="R1" s="361"/>
      <c r="S1" s="361"/>
      <c r="T1" s="76"/>
      <c r="U1" s="456" t="s">
        <v>9</v>
      </c>
      <c r="V1" s="456"/>
      <c r="W1" s="361" t="str">
        <f>IF(المدخلات!I5&lt;&gt;"",المدخلات!I5,"")</f>
        <v>2019-2018</v>
      </c>
      <c r="X1" s="361"/>
      <c r="Y1" s="361"/>
      <c r="Z1" s="76"/>
      <c r="AA1" s="76"/>
      <c r="AB1" s="76"/>
    </row>
    <row r="2" spans="1:40" s="80" customFormat="1" ht="8.25" customHeight="1">
      <c r="A2" s="77"/>
      <c r="B2" s="54"/>
      <c r="C2" s="54"/>
      <c r="D2" s="78"/>
      <c r="E2" s="78"/>
      <c r="F2" s="78"/>
      <c r="G2" s="78"/>
      <c r="H2" s="54"/>
      <c r="I2" s="78"/>
      <c r="J2" s="78"/>
      <c r="K2" s="78"/>
      <c r="L2" s="78"/>
      <c r="M2" s="78"/>
      <c r="N2" s="78"/>
      <c r="O2" s="54"/>
      <c r="P2" s="77"/>
      <c r="Q2" s="54"/>
      <c r="R2" s="54"/>
      <c r="S2" s="78"/>
      <c r="T2" s="78"/>
      <c r="U2" s="78"/>
      <c r="V2" s="54"/>
      <c r="W2" s="77"/>
      <c r="X2" s="54"/>
      <c r="Y2" s="78"/>
      <c r="Z2" s="78"/>
      <c r="AA2" s="79"/>
      <c r="AB2" s="78"/>
      <c r="AC2" s="78"/>
      <c r="AD2" s="78"/>
    </row>
    <row r="3" spans="1:40" s="17" customFormat="1" ht="12">
      <c r="B3" s="75"/>
      <c r="C3" s="75"/>
      <c r="D3" s="362" t="s">
        <v>16</v>
      </c>
      <c r="E3" s="362"/>
      <c r="F3" s="362"/>
      <c r="G3" s="362"/>
      <c r="H3" s="362"/>
      <c r="I3" s="362"/>
      <c r="J3" s="362"/>
      <c r="K3" s="363" t="s">
        <v>72</v>
      </c>
      <c r="L3" s="363"/>
      <c r="M3" s="363"/>
      <c r="N3" s="363"/>
      <c r="O3" s="363"/>
      <c r="P3" s="363"/>
      <c r="Q3" s="357" t="s">
        <v>18</v>
      </c>
      <c r="R3" s="357"/>
      <c r="S3" s="357"/>
      <c r="T3" s="357"/>
      <c r="U3" s="357"/>
      <c r="V3" s="357"/>
      <c r="W3" s="357"/>
      <c r="X3" s="357"/>
      <c r="Y3" s="357"/>
      <c r="Z3" s="357"/>
      <c r="AA3" s="364" t="s">
        <v>19</v>
      </c>
      <c r="AB3" s="364"/>
      <c r="AC3" s="364"/>
      <c r="AD3" s="364"/>
      <c r="AE3" s="364"/>
      <c r="AF3" s="364"/>
      <c r="AG3" s="364"/>
      <c r="AH3" s="357" t="s">
        <v>20</v>
      </c>
      <c r="AI3" s="357"/>
      <c r="AJ3" s="357"/>
      <c r="AK3" s="357"/>
    </row>
    <row r="4" spans="1:40" s="118" customFormat="1" ht="37.5" customHeight="1">
      <c r="A4" s="103" t="s">
        <v>0</v>
      </c>
      <c r="B4" s="104" t="s">
        <v>111</v>
      </c>
      <c r="C4" s="103" t="s">
        <v>21</v>
      </c>
      <c r="D4" s="105" t="s">
        <v>22</v>
      </c>
      <c r="E4" s="106" t="s">
        <v>23</v>
      </c>
      <c r="F4" s="106" t="s">
        <v>24</v>
      </c>
      <c r="G4" s="106" t="s">
        <v>25</v>
      </c>
      <c r="H4" s="107" t="s">
        <v>26</v>
      </c>
      <c r="I4" s="107" t="s">
        <v>27</v>
      </c>
      <c r="J4" s="108" t="s">
        <v>28</v>
      </c>
      <c r="K4" s="109" t="s">
        <v>29</v>
      </c>
      <c r="L4" s="110" t="s">
        <v>30</v>
      </c>
      <c r="M4" s="110" t="s">
        <v>31</v>
      </c>
      <c r="N4" s="107" t="s">
        <v>26</v>
      </c>
      <c r="O4" s="107" t="s">
        <v>27</v>
      </c>
      <c r="P4" s="108" t="s">
        <v>28</v>
      </c>
      <c r="Q4" s="111" t="s">
        <v>32</v>
      </c>
      <c r="R4" s="112" t="s">
        <v>33</v>
      </c>
      <c r="S4" s="112" t="s">
        <v>34</v>
      </c>
      <c r="T4" s="112" t="s">
        <v>35</v>
      </c>
      <c r="U4" s="113" t="s">
        <v>36</v>
      </c>
      <c r="V4" s="113" t="s">
        <v>37</v>
      </c>
      <c r="W4" s="113" t="s">
        <v>38</v>
      </c>
      <c r="X4" s="107" t="s">
        <v>26</v>
      </c>
      <c r="Y4" s="107" t="s">
        <v>27</v>
      </c>
      <c r="Z4" s="114" t="s">
        <v>28</v>
      </c>
      <c r="AA4" s="116" t="s">
        <v>77</v>
      </c>
      <c r="AB4" s="116" t="s">
        <v>40</v>
      </c>
      <c r="AC4" s="117" t="s">
        <v>78</v>
      </c>
      <c r="AD4" s="117" t="s">
        <v>42</v>
      </c>
      <c r="AE4" s="107" t="s">
        <v>26</v>
      </c>
      <c r="AF4" s="107" t="s">
        <v>27</v>
      </c>
      <c r="AG4" s="107" t="s">
        <v>28</v>
      </c>
      <c r="AH4" s="107" t="s">
        <v>43</v>
      </c>
      <c r="AI4" s="107" t="s">
        <v>44</v>
      </c>
      <c r="AJ4" s="107" t="s">
        <v>45</v>
      </c>
      <c r="AK4" s="115" t="s">
        <v>46</v>
      </c>
    </row>
    <row r="5" spans="1:40" s="82" customFormat="1">
      <c r="A5" s="83">
        <f>IF(المدخلات!C2&lt;&gt;0,المدخلات!C2,"")</f>
        <v>1</v>
      </c>
      <c r="B5" s="27" t="str">
        <f>IF(المدخلات!D2&lt;&gt;"",المدخلات!D2,"")</f>
        <v/>
      </c>
      <c r="C5" s="28" t="str">
        <f>IF(المدخلات!E2&lt;&gt;"",المدخلات!E2,"")</f>
        <v/>
      </c>
      <c r="D5" s="29"/>
      <c r="E5" s="29"/>
      <c r="F5" s="29"/>
      <c r="G5" s="29"/>
      <c r="H5" s="30">
        <f>IF(A5&lt;&gt;"",SUM(D5:G5),"")</f>
        <v>0</v>
      </c>
      <c r="I5" s="31">
        <f>IF(A5&lt;&gt;"",(D5+E5+F5+G5)/4,"")</f>
        <v>0</v>
      </c>
      <c r="J5" s="32">
        <f t="shared" ref="J5:J41" si="0">IF(A5&lt;&gt;"",RANK(I5,I$5:I$49,0),"")</f>
        <v>1</v>
      </c>
      <c r="K5" s="29"/>
      <c r="L5" s="29"/>
      <c r="M5" s="29"/>
      <c r="N5" s="30">
        <f>IF(A5&lt;&gt;"",SUM(K5:M5),"")</f>
        <v>0</v>
      </c>
      <c r="O5" s="31">
        <f>IF(A5&lt;&gt;"",(K5+L5+M5)/3,"")</f>
        <v>0</v>
      </c>
      <c r="P5" s="32">
        <f t="shared" ref="P5:P41" si="1">IF(A5&lt;&gt;"",RANK(O5,O$5:O$49,0),"")</f>
        <v>1</v>
      </c>
      <c r="Q5" s="29"/>
      <c r="R5" s="29"/>
      <c r="S5" s="29"/>
      <c r="T5" s="29"/>
      <c r="U5" s="29"/>
      <c r="V5" s="29"/>
      <c r="W5" s="29"/>
      <c r="X5" s="30">
        <f>IF(A5&lt;&gt;"",IF(W5&lt;&gt;7.77,SUM(Q5:W5),SUM(Q5:V5)),"")</f>
        <v>0</v>
      </c>
      <c r="Y5" s="31">
        <f>IF(A5&lt;&gt;"",IF(W5=7.77,X5/6,X5/7),"")</f>
        <v>0</v>
      </c>
      <c r="Z5" s="33">
        <f t="shared" ref="Z5:Z41" si="2">IF(A5&lt;&gt;"",RANK(Y5,Y$5:Y$49,0),"")</f>
        <v>1</v>
      </c>
      <c r="AA5" s="34"/>
      <c r="AB5" s="34"/>
      <c r="AC5" s="34"/>
      <c r="AD5" s="34"/>
      <c r="AE5" s="35">
        <f>IF(A5&lt;&gt;"",SUM(AA5:AD5),"")</f>
        <v>0</v>
      </c>
      <c r="AF5" s="35">
        <f>IF(A5&lt;&gt;"",AE5/4,"")</f>
        <v>0</v>
      </c>
      <c r="AG5" s="36">
        <f t="shared" ref="AG5:AG41" si="3">IF(A5&lt;&gt;"",RANK(AF5,AF$5:AF$49,0),"")</f>
        <v>1</v>
      </c>
      <c r="AH5" s="35">
        <f>IF(A5&lt;&gt;"",I5*2+O5*2+Y5+AF5*1.5,"")</f>
        <v>0</v>
      </c>
      <c r="AI5" s="35">
        <f>IF(A5&lt;&gt;"",(I5*2+O5*2+Y5+AF5*2)/7,"")</f>
        <v>0</v>
      </c>
      <c r="AJ5" s="37">
        <f t="shared" ref="AJ5:AJ41" si="4">IF(A5&lt;&gt;"",RANK(AI5,AI$5:AI$49,0),"")</f>
        <v>1</v>
      </c>
      <c r="AK5" s="38" t="str">
        <f t="shared" ref="AK5:AK41" si="5">IF(A5&lt;&gt;"",IF(AI5&gt;=16,"شكر",IF(AI5&gt;=15,"شرف",IF(AI5&gt;=14,"تشجيع",IF(AI5&gt;=13,"رضا","")))),"")</f>
        <v/>
      </c>
    </row>
    <row r="6" spans="1:40" s="82" customFormat="1">
      <c r="A6" s="83">
        <f>IF(المدخلات!C3&lt;&gt;0,المدخلات!C3,"")</f>
        <v>2</v>
      </c>
      <c r="B6" s="27" t="str">
        <f>IF(المدخلات!D3&lt;&gt;"",المدخلات!D3,"")</f>
        <v/>
      </c>
      <c r="C6" s="28" t="str">
        <f>IF(المدخلات!E3&lt;&gt;"",المدخلات!E3,"")</f>
        <v/>
      </c>
      <c r="D6" s="29"/>
      <c r="E6" s="29"/>
      <c r="F6" s="29"/>
      <c r="G6" s="29"/>
      <c r="H6" s="30">
        <f t="shared" ref="H6:H41" si="6">IF(A6&lt;&gt;"",SUM(D6:G6),"")</f>
        <v>0</v>
      </c>
      <c r="I6" s="31">
        <f t="shared" ref="I6:I41" si="7">IF(A6&lt;&gt;"",(D6+E6+F6+G6)/4,"")</f>
        <v>0</v>
      </c>
      <c r="J6" s="32">
        <f t="shared" si="0"/>
        <v>1</v>
      </c>
      <c r="K6" s="29"/>
      <c r="L6" s="29"/>
      <c r="M6" s="29"/>
      <c r="N6" s="30">
        <f t="shared" ref="N6:N39" si="8">IF(A6&lt;&gt;"",SUM(K6:M6),"")</f>
        <v>0</v>
      </c>
      <c r="O6" s="31">
        <f t="shared" ref="O6:O41" si="9">IF(A6&lt;&gt;"",(K6+L6+M6)/3,"")</f>
        <v>0</v>
      </c>
      <c r="P6" s="32">
        <f t="shared" si="1"/>
        <v>1</v>
      </c>
      <c r="Q6" s="29"/>
      <c r="R6" s="29"/>
      <c r="S6" s="29"/>
      <c r="T6" s="29"/>
      <c r="U6" s="29"/>
      <c r="V6" s="29"/>
      <c r="W6" s="29"/>
      <c r="X6" s="30">
        <f t="shared" ref="X6:X39" si="10">IF(A6&lt;&gt;"",IF(W6&lt;&gt;7.77,SUM(Q6:W6),SUM(Q6:V6)),"")</f>
        <v>0</v>
      </c>
      <c r="Y6" s="31">
        <f t="shared" ref="Y6:Y41" si="11">IF(A6&lt;&gt;"",IF(W6=7.77,X6/6,X6/7),"")</f>
        <v>0</v>
      </c>
      <c r="Z6" s="33">
        <f t="shared" si="2"/>
        <v>1</v>
      </c>
      <c r="AA6" s="34"/>
      <c r="AB6" s="34"/>
      <c r="AC6" s="34"/>
      <c r="AD6" s="34"/>
      <c r="AE6" s="35">
        <f t="shared" ref="AE6:AE39" si="12">IF(A6&lt;&gt;"",SUM(AA6:AD6),"")</f>
        <v>0</v>
      </c>
      <c r="AF6" s="35">
        <f t="shared" ref="AF6:AF41" si="13">IF(A6&lt;&gt;"",AE6/4,"")</f>
        <v>0</v>
      </c>
      <c r="AG6" s="36">
        <f t="shared" si="3"/>
        <v>1</v>
      </c>
      <c r="AH6" s="35">
        <f t="shared" ref="AH6:AH41" si="14">IF(A6&lt;&gt;"",I6*2+O6*2+Y6+AF6*1.5,"")</f>
        <v>0</v>
      </c>
      <c r="AI6" s="35">
        <f t="shared" ref="AI6:AI49" si="15">IF(A6&lt;&gt;"",(I6*2+O6*2+Y6+AF6*2)/7,"")</f>
        <v>0</v>
      </c>
      <c r="AJ6" s="37">
        <f t="shared" si="4"/>
        <v>1</v>
      </c>
      <c r="AK6" s="38" t="str">
        <f t="shared" si="5"/>
        <v/>
      </c>
    </row>
    <row r="7" spans="1:40" s="82" customFormat="1">
      <c r="A7" s="83">
        <f>IF(المدخلات!C4&lt;&gt;0,المدخلات!C4,"")</f>
        <v>3</v>
      </c>
      <c r="B7" s="27" t="str">
        <f>IF(المدخلات!D4&lt;&gt;"",المدخلات!D4,"")</f>
        <v/>
      </c>
      <c r="C7" s="28" t="str">
        <f>IF(المدخلات!E4&lt;&gt;"",المدخلات!E4,"")</f>
        <v/>
      </c>
      <c r="D7" s="29"/>
      <c r="E7" s="29"/>
      <c r="F7" s="29"/>
      <c r="G7" s="29"/>
      <c r="H7" s="30">
        <f t="shared" si="6"/>
        <v>0</v>
      </c>
      <c r="I7" s="31">
        <f t="shared" si="7"/>
        <v>0</v>
      </c>
      <c r="J7" s="32">
        <f t="shared" si="0"/>
        <v>1</v>
      </c>
      <c r="K7" s="29"/>
      <c r="L7" s="29"/>
      <c r="M7" s="29"/>
      <c r="N7" s="30">
        <f t="shared" si="8"/>
        <v>0</v>
      </c>
      <c r="O7" s="31">
        <f t="shared" si="9"/>
        <v>0</v>
      </c>
      <c r="P7" s="32">
        <f t="shared" si="1"/>
        <v>1</v>
      </c>
      <c r="Q7" s="29"/>
      <c r="R7" s="29"/>
      <c r="S7" s="29"/>
      <c r="T7" s="29"/>
      <c r="U7" s="29"/>
      <c r="V7" s="29"/>
      <c r="W7" s="29"/>
      <c r="X7" s="30">
        <f t="shared" si="10"/>
        <v>0</v>
      </c>
      <c r="Y7" s="31">
        <f t="shared" si="11"/>
        <v>0</v>
      </c>
      <c r="Z7" s="33">
        <f t="shared" si="2"/>
        <v>1</v>
      </c>
      <c r="AA7" s="34"/>
      <c r="AB7" s="34"/>
      <c r="AC7" s="34"/>
      <c r="AD7" s="34"/>
      <c r="AE7" s="35">
        <f t="shared" si="12"/>
        <v>0</v>
      </c>
      <c r="AF7" s="35">
        <f t="shared" si="13"/>
        <v>0</v>
      </c>
      <c r="AG7" s="36">
        <f t="shared" si="3"/>
        <v>1</v>
      </c>
      <c r="AH7" s="35">
        <f t="shared" si="14"/>
        <v>0</v>
      </c>
      <c r="AI7" s="35">
        <f t="shared" si="15"/>
        <v>0</v>
      </c>
      <c r="AJ7" s="37">
        <f t="shared" si="4"/>
        <v>1</v>
      </c>
      <c r="AK7" s="38" t="str">
        <f t="shared" si="5"/>
        <v/>
      </c>
    </row>
    <row r="8" spans="1:40" s="82" customFormat="1">
      <c r="A8" s="83">
        <f>IF(المدخلات!C5&lt;&gt;0,المدخلات!C5,"")</f>
        <v>4</v>
      </c>
      <c r="B8" s="27" t="str">
        <f>IF(المدخلات!D5&lt;&gt;"",المدخلات!D5,"")</f>
        <v/>
      </c>
      <c r="C8" s="28" t="str">
        <f>IF(المدخلات!E5&lt;&gt;"",المدخلات!E5,"")</f>
        <v/>
      </c>
      <c r="D8" s="29"/>
      <c r="E8" s="29"/>
      <c r="F8" s="29"/>
      <c r="G8" s="29"/>
      <c r="H8" s="30">
        <f t="shared" si="6"/>
        <v>0</v>
      </c>
      <c r="I8" s="31">
        <f t="shared" si="7"/>
        <v>0</v>
      </c>
      <c r="J8" s="32">
        <f t="shared" si="0"/>
        <v>1</v>
      </c>
      <c r="K8" s="29"/>
      <c r="L8" s="29"/>
      <c r="M8" s="29"/>
      <c r="N8" s="30">
        <f t="shared" si="8"/>
        <v>0</v>
      </c>
      <c r="O8" s="31">
        <f t="shared" si="9"/>
        <v>0</v>
      </c>
      <c r="P8" s="32">
        <f t="shared" si="1"/>
        <v>1</v>
      </c>
      <c r="Q8" s="29"/>
      <c r="R8" s="29"/>
      <c r="S8" s="29"/>
      <c r="T8" s="29"/>
      <c r="U8" s="29"/>
      <c r="V8" s="29"/>
      <c r="W8" s="29"/>
      <c r="X8" s="30">
        <f t="shared" si="10"/>
        <v>0</v>
      </c>
      <c r="Y8" s="31">
        <f t="shared" si="11"/>
        <v>0</v>
      </c>
      <c r="Z8" s="33">
        <f t="shared" si="2"/>
        <v>1</v>
      </c>
      <c r="AA8" s="34"/>
      <c r="AB8" s="34"/>
      <c r="AC8" s="34"/>
      <c r="AD8" s="34"/>
      <c r="AE8" s="35">
        <f t="shared" si="12"/>
        <v>0</v>
      </c>
      <c r="AF8" s="35">
        <f t="shared" si="13"/>
        <v>0</v>
      </c>
      <c r="AG8" s="36">
        <f t="shared" si="3"/>
        <v>1</v>
      </c>
      <c r="AH8" s="35">
        <f t="shared" si="14"/>
        <v>0</v>
      </c>
      <c r="AI8" s="35">
        <f t="shared" si="15"/>
        <v>0</v>
      </c>
      <c r="AJ8" s="37">
        <f t="shared" si="4"/>
        <v>1</v>
      </c>
      <c r="AK8" s="38" t="str">
        <f t="shared" si="5"/>
        <v/>
      </c>
    </row>
    <row r="9" spans="1:40" s="82" customFormat="1">
      <c r="A9" s="83">
        <f>IF(المدخلات!C6&lt;&gt;0,المدخلات!C6,"")</f>
        <v>5</v>
      </c>
      <c r="B9" s="27" t="str">
        <f>IF(المدخلات!D6&lt;&gt;"",المدخلات!D6,"")</f>
        <v/>
      </c>
      <c r="C9" s="28" t="str">
        <f>IF(المدخلات!E6&lt;&gt;"",المدخلات!E6,"")</f>
        <v/>
      </c>
      <c r="D9" s="29"/>
      <c r="E9" s="29"/>
      <c r="F9" s="29"/>
      <c r="G9" s="29"/>
      <c r="H9" s="30">
        <f t="shared" si="6"/>
        <v>0</v>
      </c>
      <c r="I9" s="31">
        <f t="shared" si="7"/>
        <v>0</v>
      </c>
      <c r="J9" s="32">
        <f t="shared" si="0"/>
        <v>1</v>
      </c>
      <c r="K9" s="29"/>
      <c r="L9" s="29"/>
      <c r="M9" s="29"/>
      <c r="N9" s="30">
        <f t="shared" si="8"/>
        <v>0</v>
      </c>
      <c r="O9" s="31">
        <f t="shared" si="9"/>
        <v>0</v>
      </c>
      <c r="P9" s="32">
        <f t="shared" si="1"/>
        <v>1</v>
      </c>
      <c r="Q9" s="29"/>
      <c r="R9" s="29"/>
      <c r="S9" s="29"/>
      <c r="T9" s="29"/>
      <c r="U9" s="29"/>
      <c r="V9" s="29"/>
      <c r="W9" s="29"/>
      <c r="X9" s="30">
        <f t="shared" si="10"/>
        <v>0</v>
      </c>
      <c r="Y9" s="31">
        <f t="shared" si="11"/>
        <v>0</v>
      </c>
      <c r="Z9" s="33">
        <f t="shared" si="2"/>
        <v>1</v>
      </c>
      <c r="AA9" s="34"/>
      <c r="AB9" s="34"/>
      <c r="AC9" s="34"/>
      <c r="AD9" s="34"/>
      <c r="AE9" s="35">
        <f t="shared" si="12"/>
        <v>0</v>
      </c>
      <c r="AF9" s="35">
        <f t="shared" si="13"/>
        <v>0</v>
      </c>
      <c r="AG9" s="36">
        <f t="shared" si="3"/>
        <v>1</v>
      </c>
      <c r="AH9" s="35">
        <f t="shared" si="14"/>
        <v>0</v>
      </c>
      <c r="AI9" s="35">
        <f t="shared" si="15"/>
        <v>0</v>
      </c>
      <c r="AJ9" s="37">
        <f t="shared" si="4"/>
        <v>1</v>
      </c>
      <c r="AK9" s="38" t="str">
        <f t="shared" si="5"/>
        <v/>
      </c>
    </row>
    <row r="10" spans="1:40" s="82" customFormat="1">
      <c r="A10" s="83">
        <f>IF(المدخلات!C7&lt;&gt;0,المدخلات!C7,"")</f>
        <v>6</v>
      </c>
      <c r="B10" s="27" t="str">
        <f>IF(المدخلات!D7&lt;&gt;"",المدخلات!D7,"")</f>
        <v/>
      </c>
      <c r="C10" s="28" t="str">
        <f>IF(المدخلات!E7&lt;&gt;"",المدخلات!E7,"")</f>
        <v/>
      </c>
      <c r="D10" s="29"/>
      <c r="E10" s="29"/>
      <c r="F10" s="29"/>
      <c r="G10" s="29"/>
      <c r="H10" s="30">
        <f t="shared" si="6"/>
        <v>0</v>
      </c>
      <c r="I10" s="31">
        <f t="shared" si="7"/>
        <v>0</v>
      </c>
      <c r="J10" s="32">
        <f t="shared" si="0"/>
        <v>1</v>
      </c>
      <c r="K10" s="29"/>
      <c r="L10" s="29"/>
      <c r="M10" s="29"/>
      <c r="N10" s="30">
        <f t="shared" si="8"/>
        <v>0</v>
      </c>
      <c r="O10" s="31">
        <f t="shared" si="9"/>
        <v>0</v>
      </c>
      <c r="P10" s="32">
        <f t="shared" si="1"/>
        <v>1</v>
      </c>
      <c r="Q10" s="29"/>
      <c r="R10" s="29"/>
      <c r="S10" s="29"/>
      <c r="T10" s="29"/>
      <c r="U10" s="29"/>
      <c r="V10" s="29"/>
      <c r="W10" s="29"/>
      <c r="X10" s="30">
        <f t="shared" si="10"/>
        <v>0</v>
      </c>
      <c r="Y10" s="31">
        <f t="shared" si="11"/>
        <v>0</v>
      </c>
      <c r="Z10" s="33">
        <f t="shared" si="2"/>
        <v>1</v>
      </c>
      <c r="AA10" s="34"/>
      <c r="AB10" s="34"/>
      <c r="AC10" s="34"/>
      <c r="AD10" s="34"/>
      <c r="AE10" s="35">
        <f t="shared" si="12"/>
        <v>0</v>
      </c>
      <c r="AF10" s="35">
        <f t="shared" si="13"/>
        <v>0</v>
      </c>
      <c r="AG10" s="36">
        <f t="shared" si="3"/>
        <v>1</v>
      </c>
      <c r="AH10" s="35">
        <f t="shared" si="14"/>
        <v>0</v>
      </c>
      <c r="AI10" s="35">
        <f t="shared" si="15"/>
        <v>0</v>
      </c>
      <c r="AJ10" s="37">
        <f t="shared" si="4"/>
        <v>1</v>
      </c>
      <c r="AK10" s="38" t="str">
        <f t="shared" si="5"/>
        <v/>
      </c>
      <c r="AN10" s="84"/>
    </row>
    <row r="11" spans="1:40" s="82" customFormat="1">
      <c r="A11" s="26">
        <f>IF(المدخلات!C8&lt;&gt;0,المدخلات!C8,"")</f>
        <v>7</v>
      </c>
      <c r="B11" s="27" t="str">
        <f>IF(المدخلات!D8&lt;&gt;"",المدخلات!D8,"")</f>
        <v/>
      </c>
      <c r="C11" s="28" t="str">
        <f>IF(المدخلات!E8&lt;&gt;"",المدخلات!E8,"")</f>
        <v/>
      </c>
      <c r="D11" s="29"/>
      <c r="E11" s="29"/>
      <c r="F11" s="29"/>
      <c r="G11" s="29"/>
      <c r="H11" s="30">
        <f t="shared" si="6"/>
        <v>0</v>
      </c>
      <c r="I11" s="31">
        <f t="shared" si="7"/>
        <v>0</v>
      </c>
      <c r="J11" s="32">
        <f t="shared" si="0"/>
        <v>1</v>
      </c>
      <c r="K11" s="29"/>
      <c r="L11" s="29"/>
      <c r="M11" s="29"/>
      <c r="N11" s="30">
        <f t="shared" si="8"/>
        <v>0</v>
      </c>
      <c r="O11" s="31">
        <f t="shared" si="9"/>
        <v>0</v>
      </c>
      <c r="P11" s="32">
        <f t="shared" si="1"/>
        <v>1</v>
      </c>
      <c r="Q11" s="29"/>
      <c r="R11" s="29"/>
      <c r="S11" s="29"/>
      <c r="T11" s="29"/>
      <c r="U11" s="29"/>
      <c r="V11" s="29"/>
      <c r="W11" s="29"/>
      <c r="X11" s="30">
        <f t="shared" si="10"/>
        <v>0</v>
      </c>
      <c r="Y11" s="31">
        <f t="shared" si="11"/>
        <v>0</v>
      </c>
      <c r="Z11" s="33">
        <f t="shared" si="2"/>
        <v>1</v>
      </c>
      <c r="AA11" s="34"/>
      <c r="AB11" s="34"/>
      <c r="AC11" s="34"/>
      <c r="AD11" s="34"/>
      <c r="AE11" s="35">
        <f t="shared" si="12"/>
        <v>0</v>
      </c>
      <c r="AF11" s="35">
        <f t="shared" si="13"/>
        <v>0</v>
      </c>
      <c r="AG11" s="36">
        <f t="shared" si="3"/>
        <v>1</v>
      </c>
      <c r="AH11" s="35">
        <f t="shared" si="14"/>
        <v>0</v>
      </c>
      <c r="AI11" s="35">
        <f t="shared" si="15"/>
        <v>0</v>
      </c>
      <c r="AJ11" s="37">
        <f t="shared" si="4"/>
        <v>1</v>
      </c>
      <c r="AK11" s="38" t="str">
        <f t="shared" si="5"/>
        <v/>
      </c>
      <c r="AN11" s="84"/>
    </row>
    <row r="12" spans="1:40" s="82" customFormat="1">
      <c r="A12" s="26">
        <f>IF(المدخلات!C9&lt;&gt;0,المدخلات!C9,"")</f>
        <v>8</v>
      </c>
      <c r="B12" s="27" t="str">
        <f>IF(المدخلات!D9&lt;&gt;"",المدخلات!D9,"")</f>
        <v/>
      </c>
      <c r="C12" s="28" t="str">
        <f>IF(المدخلات!E9&lt;&gt;"",المدخلات!E9,"")</f>
        <v/>
      </c>
      <c r="D12" s="29"/>
      <c r="E12" s="29"/>
      <c r="F12" s="29"/>
      <c r="G12" s="29"/>
      <c r="H12" s="30">
        <f t="shared" si="6"/>
        <v>0</v>
      </c>
      <c r="I12" s="31">
        <f t="shared" si="7"/>
        <v>0</v>
      </c>
      <c r="J12" s="32">
        <f t="shared" si="0"/>
        <v>1</v>
      </c>
      <c r="K12" s="29"/>
      <c r="L12" s="29"/>
      <c r="M12" s="29"/>
      <c r="N12" s="30">
        <f t="shared" si="8"/>
        <v>0</v>
      </c>
      <c r="O12" s="31">
        <f t="shared" si="9"/>
        <v>0</v>
      </c>
      <c r="P12" s="32">
        <f t="shared" si="1"/>
        <v>1</v>
      </c>
      <c r="Q12" s="29"/>
      <c r="R12" s="29"/>
      <c r="S12" s="29"/>
      <c r="T12" s="29"/>
      <c r="U12" s="29"/>
      <c r="V12" s="29"/>
      <c r="W12" s="29"/>
      <c r="X12" s="30">
        <f t="shared" si="10"/>
        <v>0</v>
      </c>
      <c r="Y12" s="31">
        <f t="shared" si="11"/>
        <v>0</v>
      </c>
      <c r="Z12" s="33">
        <f t="shared" si="2"/>
        <v>1</v>
      </c>
      <c r="AA12" s="34"/>
      <c r="AB12" s="34"/>
      <c r="AC12" s="34"/>
      <c r="AD12" s="34"/>
      <c r="AE12" s="35">
        <f t="shared" si="12"/>
        <v>0</v>
      </c>
      <c r="AF12" s="35">
        <f t="shared" si="13"/>
        <v>0</v>
      </c>
      <c r="AG12" s="36">
        <f t="shared" si="3"/>
        <v>1</v>
      </c>
      <c r="AH12" s="35">
        <f t="shared" si="14"/>
        <v>0</v>
      </c>
      <c r="AI12" s="35">
        <f t="shared" si="15"/>
        <v>0</v>
      </c>
      <c r="AJ12" s="37">
        <f t="shared" si="4"/>
        <v>1</v>
      </c>
      <c r="AK12" s="38" t="str">
        <f t="shared" si="5"/>
        <v/>
      </c>
    </row>
    <row r="13" spans="1:40" s="82" customFormat="1">
      <c r="A13" s="26">
        <f>IF(المدخلات!C10&lt;&gt;0,المدخلات!C10,"")</f>
        <v>9</v>
      </c>
      <c r="B13" s="27" t="str">
        <f>IF(المدخلات!D10&lt;&gt;"",المدخلات!D10,"")</f>
        <v/>
      </c>
      <c r="C13" s="28" t="str">
        <f>IF(المدخلات!E10&lt;&gt;"",المدخلات!E10,"")</f>
        <v/>
      </c>
      <c r="D13" s="29"/>
      <c r="E13" s="29"/>
      <c r="F13" s="29"/>
      <c r="G13" s="29"/>
      <c r="H13" s="30">
        <f t="shared" si="6"/>
        <v>0</v>
      </c>
      <c r="I13" s="31">
        <f t="shared" si="7"/>
        <v>0</v>
      </c>
      <c r="J13" s="32">
        <f t="shared" si="0"/>
        <v>1</v>
      </c>
      <c r="K13" s="29"/>
      <c r="L13" s="29"/>
      <c r="M13" s="29"/>
      <c r="N13" s="30">
        <f t="shared" si="8"/>
        <v>0</v>
      </c>
      <c r="O13" s="31">
        <f t="shared" si="9"/>
        <v>0</v>
      </c>
      <c r="P13" s="32">
        <f t="shared" si="1"/>
        <v>1</v>
      </c>
      <c r="Q13" s="29"/>
      <c r="R13" s="29"/>
      <c r="S13" s="29"/>
      <c r="T13" s="29"/>
      <c r="U13" s="29"/>
      <c r="V13" s="29"/>
      <c r="W13" s="29"/>
      <c r="X13" s="30">
        <f t="shared" si="10"/>
        <v>0</v>
      </c>
      <c r="Y13" s="31">
        <f t="shared" si="11"/>
        <v>0</v>
      </c>
      <c r="Z13" s="33">
        <f t="shared" si="2"/>
        <v>1</v>
      </c>
      <c r="AA13" s="34"/>
      <c r="AB13" s="34"/>
      <c r="AC13" s="34"/>
      <c r="AD13" s="34"/>
      <c r="AE13" s="35">
        <f t="shared" si="12"/>
        <v>0</v>
      </c>
      <c r="AF13" s="35">
        <f t="shared" si="13"/>
        <v>0</v>
      </c>
      <c r="AG13" s="36">
        <f t="shared" si="3"/>
        <v>1</v>
      </c>
      <c r="AH13" s="35">
        <f t="shared" si="14"/>
        <v>0</v>
      </c>
      <c r="AI13" s="35">
        <f t="shared" si="15"/>
        <v>0</v>
      </c>
      <c r="AJ13" s="37">
        <f t="shared" si="4"/>
        <v>1</v>
      </c>
      <c r="AK13" s="38" t="str">
        <f t="shared" si="5"/>
        <v/>
      </c>
    </row>
    <row r="14" spans="1:40" s="82" customFormat="1">
      <c r="A14" s="26">
        <f>IF(المدخلات!C11&lt;&gt;0,المدخلات!C11,"")</f>
        <v>10</v>
      </c>
      <c r="B14" s="27" t="str">
        <f>IF(المدخلات!D11&lt;&gt;"",المدخلات!D11,"")</f>
        <v/>
      </c>
      <c r="C14" s="28" t="str">
        <f>IF(المدخلات!E11&lt;&gt;"",المدخلات!E11,"")</f>
        <v/>
      </c>
      <c r="D14" s="29"/>
      <c r="E14" s="29"/>
      <c r="F14" s="29"/>
      <c r="G14" s="29"/>
      <c r="H14" s="30">
        <f t="shared" si="6"/>
        <v>0</v>
      </c>
      <c r="I14" s="31">
        <f t="shared" si="7"/>
        <v>0</v>
      </c>
      <c r="J14" s="32">
        <f t="shared" si="0"/>
        <v>1</v>
      </c>
      <c r="K14" s="29"/>
      <c r="L14" s="29"/>
      <c r="M14" s="29"/>
      <c r="N14" s="30">
        <f t="shared" si="8"/>
        <v>0</v>
      </c>
      <c r="O14" s="31">
        <f t="shared" si="9"/>
        <v>0</v>
      </c>
      <c r="P14" s="32">
        <f t="shared" si="1"/>
        <v>1</v>
      </c>
      <c r="Q14" s="29"/>
      <c r="R14" s="29"/>
      <c r="S14" s="29"/>
      <c r="T14" s="29"/>
      <c r="U14" s="29"/>
      <c r="V14" s="29"/>
      <c r="W14" s="29"/>
      <c r="X14" s="30">
        <f t="shared" si="10"/>
        <v>0</v>
      </c>
      <c r="Y14" s="31">
        <f t="shared" si="11"/>
        <v>0</v>
      </c>
      <c r="Z14" s="33">
        <f t="shared" si="2"/>
        <v>1</v>
      </c>
      <c r="AA14" s="34"/>
      <c r="AB14" s="34"/>
      <c r="AC14" s="34"/>
      <c r="AD14" s="34"/>
      <c r="AE14" s="35">
        <f t="shared" si="12"/>
        <v>0</v>
      </c>
      <c r="AF14" s="35">
        <f t="shared" si="13"/>
        <v>0</v>
      </c>
      <c r="AG14" s="36">
        <f t="shared" si="3"/>
        <v>1</v>
      </c>
      <c r="AH14" s="35">
        <f t="shared" si="14"/>
        <v>0</v>
      </c>
      <c r="AI14" s="35">
        <f t="shared" si="15"/>
        <v>0</v>
      </c>
      <c r="AJ14" s="37">
        <f t="shared" si="4"/>
        <v>1</v>
      </c>
      <c r="AK14" s="38" t="str">
        <f t="shared" si="5"/>
        <v/>
      </c>
      <c r="AN14" s="85"/>
    </row>
    <row r="15" spans="1:40" s="82" customFormat="1">
      <c r="A15" s="26">
        <f>IF(المدخلات!C12&lt;&gt;0,المدخلات!C12,"")</f>
        <v>11</v>
      </c>
      <c r="B15" s="27" t="str">
        <f>IF(المدخلات!D12&lt;&gt;"",المدخلات!D12,"")</f>
        <v/>
      </c>
      <c r="C15" s="28" t="str">
        <f>IF(المدخلات!E12&lt;&gt;"",المدخلات!E12,"")</f>
        <v/>
      </c>
      <c r="D15" s="29"/>
      <c r="E15" s="29"/>
      <c r="F15" s="29"/>
      <c r="G15" s="29"/>
      <c r="H15" s="30">
        <f t="shared" si="6"/>
        <v>0</v>
      </c>
      <c r="I15" s="31">
        <f t="shared" si="7"/>
        <v>0</v>
      </c>
      <c r="J15" s="32">
        <f t="shared" si="0"/>
        <v>1</v>
      </c>
      <c r="K15" s="29"/>
      <c r="L15" s="29"/>
      <c r="M15" s="29"/>
      <c r="N15" s="30">
        <f t="shared" si="8"/>
        <v>0</v>
      </c>
      <c r="O15" s="31">
        <f t="shared" si="9"/>
        <v>0</v>
      </c>
      <c r="P15" s="32">
        <f t="shared" si="1"/>
        <v>1</v>
      </c>
      <c r="Q15" s="29"/>
      <c r="R15" s="29"/>
      <c r="S15" s="29"/>
      <c r="T15" s="29"/>
      <c r="U15" s="29"/>
      <c r="V15" s="29"/>
      <c r="W15" s="29"/>
      <c r="X15" s="30">
        <f t="shared" si="10"/>
        <v>0</v>
      </c>
      <c r="Y15" s="31">
        <f t="shared" si="11"/>
        <v>0</v>
      </c>
      <c r="Z15" s="33">
        <f t="shared" si="2"/>
        <v>1</v>
      </c>
      <c r="AA15" s="34"/>
      <c r="AB15" s="34"/>
      <c r="AC15" s="34"/>
      <c r="AD15" s="34"/>
      <c r="AE15" s="35">
        <f t="shared" si="12"/>
        <v>0</v>
      </c>
      <c r="AF15" s="35">
        <f t="shared" si="13"/>
        <v>0</v>
      </c>
      <c r="AG15" s="36">
        <f t="shared" si="3"/>
        <v>1</v>
      </c>
      <c r="AH15" s="35">
        <f t="shared" si="14"/>
        <v>0</v>
      </c>
      <c r="AI15" s="35">
        <f t="shared" si="15"/>
        <v>0</v>
      </c>
      <c r="AJ15" s="37">
        <f t="shared" si="4"/>
        <v>1</v>
      </c>
      <c r="AK15" s="38" t="str">
        <f t="shared" si="5"/>
        <v/>
      </c>
      <c r="AN15" s="85"/>
    </row>
    <row r="16" spans="1:40" s="82" customFormat="1">
      <c r="A16" s="26">
        <f>IF(المدخلات!C13&lt;&gt;0,المدخلات!C13,"")</f>
        <v>12</v>
      </c>
      <c r="B16" s="27" t="str">
        <f>IF(المدخلات!D13&lt;&gt;"",المدخلات!D13,"")</f>
        <v/>
      </c>
      <c r="C16" s="28" t="str">
        <f>IF(المدخلات!E13&lt;&gt;"",المدخلات!E13,"")</f>
        <v/>
      </c>
      <c r="D16" s="29"/>
      <c r="E16" s="29"/>
      <c r="F16" s="29"/>
      <c r="G16" s="29"/>
      <c r="H16" s="30">
        <f t="shared" si="6"/>
        <v>0</v>
      </c>
      <c r="I16" s="31">
        <f t="shared" si="7"/>
        <v>0</v>
      </c>
      <c r="J16" s="32">
        <f t="shared" si="0"/>
        <v>1</v>
      </c>
      <c r="K16" s="29"/>
      <c r="L16" s="29"/>
      <c r="M16" s="29"/>
      <c r="N16" s="30">
        <f t="shared" si="8"/>
        <v>0</v>
      </c>
      <c r="O16" s="31">
        <f t="shared" si="9"/>
        <v>0</v>
      </c>
      <c r="P16" s="32">
        <f t="shared" si="1"/>
        <v>1</v>
      </c>
      <c r="Q16" s="29"/>
      <c r="R16" s="29"/>
      <c r="S16" s="29"/>
      <c r="T16" s="29"/>
      <c r="U16" s="29"/>
      <c r="V16" s="29"/>
      <c r="W16" s="29"/>
      <c r="X16" s="30">
        <f t="shared" si="10"/>
        <v>0</v>
      </c>
      <c r="Y16" s="31">
        <f t="shared" si="11"/>
        <v>0</v>
      </c>
      <c r="Z16" s="33">
        <f t="shared" si="2"/>
        <v>1</v>
      </c>
      <c r="AA16" s="34"/>
      <c r="AB16" s="34"/>
      <c r="AC16" s="34"/>
      <c r="AD16" s="34"/>
      <c r="AE16" s="35">
        <f t="shared" si="12"/>
        <v>0</v>
      </c>
      <c r="AF16" s="35">
        <f t="shared" si="13"/>
        <v>0</v>
      </c>
      <c r="AG16" s="36">
        <f t="shared" si="3"/>
        <v>1</v>
      </c>
      <c r="AH16" s="35">
        <f t="shared" si="14"/>
        <v>0</v>
      </c>
      <c r="AI16" s="35">
        <f t="shared" si="15"/>
        <v>0</v>
      </c>
      <c r="AJ16" s="37">
        <f t="shared" si="4"/>
        <v>1</v>
      </c>
      <c r="AK16" s="38" t="str">
        <f t="shared" si="5"/>
        <v/>
      </c>
      <c r="AN16" s="85"/>
    </row>
    <row r="17" spans="1:37" s="82" customFormat="1">
      <c r="A17" s="26">
        <f>IF(المدخلات!C14&lt;&gt;0,المدخلات!C14,"")</f>
        <v>13</v>
      </c>
      <c r="B17" s="27" t="str">
        <f>IF(المدخلات!D14&lt;&gt;"",المدخلات!D14,"")</f>
        <v/>
      </c>
      <c r="C17" s="28" t="str">
        <f>IF(المدخلات!E14&lt;&gt;"",المدخلات!E14,"")</f>
        <v/>
      </c>
      <c r="D17" s="29"/>
      <c r="E17" s="29"/>
      <c r="F17" s="29"/>
      <c r="G17" s="29"/>
      <c r="H17" s="30">
        <f t="shared" si="6"/>
        <v>0</v>
      </c>
      <c r="I17" s="31">
        <f t="shared" si="7"/>
        <v>0</v>
      </c>
      <c r="J17" s="32">
        <f t="shared" si="0"/>
        <v>1</v>
      </c>
      <c r="K17" s="29"/>
      <c r="L17" s="29"/>
      <c r="M17" s="29"/>
      <c r="N17" s="30">
        <f t="shared" si="8"/>
        <v>0</v>
      </c>
      <c r="O17" s="31">
        <f t="shared" si="9"/>
        <v>0</v>
      </c>
      <c r="P17" s="32">
        <f t="shared" si="1"/>
        <v>1</v>
      </c>
      <c r="Q17" s="29"/>
      <c r="R17" s="29"/>
      <c r="S17" s="29"/>
      <c r="T17" s="29"/>
      <c r="U17" s="29"/>
      <c r="V17" s="29"/>
      <c r="W17" s="29"/>
      <c r="X17" s="30">
        <f t="shared" si="10"/>
        <v>0</v>
      </c>
      <c r="Y17" s="31">
        <f t="shared" si="11"/>
        <v>0</v>
      </c>
      <c r="Z17" s="33">
        <f t="shared" si="2"/>
        <v>1</v>
      </c>
      <c r="AA17" s="34"/>
      <c r="AB17" s="34"/>
      <c r="AC17" s="34"/>
      <c r="AD17" s="34"/>
      <c r="AE17" s="35">
        <f t="shared" si="12"/>
        <v>0</v>
      </c>
      <c r="AF17" s="35">
        <f t="shared" si="13"/>
        <v>0</v>
      </c>
      <c r="AG17" s="36">
        <f t="shared" si="3"/>
        <v>1</v>
      </c>
      <c r="AH17" s="35">
        <f t="shared" si="14"/>
        <v>0</v>
      </c>
      <c r="AI17" s="35">
        <f t="shared" si="15"/>
        <v>0</v>
      </c>
      <c r="AJ17" s="37">
        <f t="shared" si="4"/>
        <v>1</v>
      </c>
      <c r="AK17" s="38" t="str">
        <f t="shared" si="5"/>
        <v/>
      </c>
    </row>
    <row r="18" spans="1:37" s="82" customFormat="1">
      <c r="A18" s="26">
        <f>IF(المدخلات!C15&lt;&gt;0,المدخلات!C15,"")</f>
        <v>14</v>
      </c>
      <c r="B18" s="27" t="str">
        <f>IF(المدخلات!D15&lt;&gt;"",المدخلات!D15,"")</f>
        <v/>
      </c>
      <c r="C18" s="28" t="str">
        <f>IF(المدخلات!E15&lt;&gt;"",المدخلات!E15,"")</f>
        <v/>
      </c>
      <c r="D18" s="29"/>
      <c r="E18" s="29"/>
      <c r="F18" s="29"/>
      <c r="G18" s="29"/>
      <c r="H18" s="30">
        <f t="shared" si="6"/>
        <v>0</v>
      </c>
      <c r="I18" s="31">
        <f t="shared" si="7"/>
        <v>0</v>
      </c>
      <c r="J18" s="32">
        <f t="shared" si="0"/>
        <v>1</v>
      </c>
      <c r="K18" s="29"/>
      <c r="L18" s="29"/>
      <c r="M18" s="29"/>
      <c r="N18" s="30">
        <f t="shared" si="8"/>
        <v>0</v>
      </c>
      <c r="O18" s="31">
        <f t="shared" si="9"/>
        <v>0</v>
      </c>
      <c r="P18" s="32">
        <f t="shared" si="1"/>
        <v>1</v>
      </c>
      <c r="Q18" s="29"/>
      <c r="R18" s="29"/>
      <c r="S18" s="29"/>
      <c r="T18" s="29"/>
      <c r="U18" s="29"/>
      <c r="V18" s="29"/>
      <c r="W18" s="29"/>
      <c r="X18" s="30">
        <f t="shared" si="10"/>
        <v>0</v>
      </c>
      <c r="Y18" s="31">
        <f t="shared" si="11"/>
        <v>0</v>
      </c>
      <c r="Z18" s="33">
        <f t="shared" si="2"/>
        <v>1</v>
      </c>
      <c r="AA18" s="34"/>
      <c r="AB18" s="34"/>
      <c r="AC18" s="34"/>
      <c r="AD18" s="34"/>
      <c r="AE18" s="35">
        <f t="shared" si="12"/>
        <v>0</v>
      </c>
      <c r="AF18" s="35">
        <f t="shared" si="13"/>
        <v>0</v>
      </c>
      <c r="AG18" s="36">
        <f t="shared" si="3"/>
        <v>1</v>
      </c>
      <c r="AH18" s="35">
        <f t="shared" si="14"/>
        <v>0</v>
      </c>
      <c r="AI18" s="35">
        <f t="shared" si="15"/>
        <v>0</v>
      </c>
      <c r="AJ18" s="37">
        <f t="shared" si="4"/>
        <v>1</v>
      </c>
      <c r="AK18" s="38" t="str">
        <f t="shared" si="5"/>
        <v/>
      </c>
    </row>
    <row r="19" spans="1:37" s="82" customFormat="1">
      <c r="A19" s="26">
        <f>IF(المدخلات!C16&lt;&gt;0,المدخلات!C16,"")</f>
        <v>15</v>
      </c>
      <c r="B19" s="27" t="str">
        <f>IF(المدخلات!D16&lt;&gt;"",المدخلات!D16,"")</f>
        <v/>
      </c>
      <c r="C19" s="28" t="str">
        <f>IF(المدخلات!E16&lt;&gt;"",المدخلات!E16,"")</f>
        <v/>
      </c>
      <c r="D19" s="29"/>
      <c r="E19" s="29"/>
      <c r="F19" s="29"/>
      <c r="G19" s="29"/>
      <c r="H19" s="30">
        <f t="shared" si="6"/>
        <v>0</v>
      </c>
      <c r="I19" s="31">
        <f t="shared" si="7"/>
        <v>0</v>
      </c>
      <c r="J19" s="32">
        <f t="shared" si="0"/>
        <v>1</v>
      </c>
      <c r="K19" s="29"/>
      <c r="L19" s="29"/>
      <c r="M19" s="29"/>
      <c r="N19" s="30">
        <f t="shared" si="8"/>
        <v>0</v>
      </c>
      <c r="O19" s="31">
        <f t="shared" si="9"/>
        <v>0</v>
      </c>
      <c r="P19" s="32">
        <f t="shared" si="1"/>
        <v>1</v>
      </c>
      <c r="Q19" s="29"/>
      <c r="R19" s="29"/>
      <c r="S19" s="29"/>
      <c r="T19" s="29"/>
      <c r="U19" s="29"/>
      <c r="V19" s="29"/>
      <c r="W19" s="29"/>
      <c r="X19" s="30">
        <f t="shared" si="10"/>
        <v>0</v>
      </c>
      <c r="Y19" s="31">
        <f t="shared" si="11"/>
        <v>0</v>
      </c>
      <c r="Z19" s="33">
        <f t="shared" si="2"/>
        <v>1</v>
      </c>
      <c r="AA19" s="34"/>
      <c r="AB19" s="34"/>
      <c r="AC19" s="34"/>
      <c r="AD19" s="34"/>
      <c r="AE19" s="35">
        <f t="shared" si="12"/>
        <v>0</v>
      </c>
      <c r="AF19" s="35">
        <f t="shared" si="13"/>
        <v>0</v>
      </c>
      <c r="AG19" s="36">
        <f t="shared" si="3"/>
        <v>1</v>
      </c>
      <c r="AH19" s="35">
        <f t="shared" si="14"/>
        <v>0</v>
      </c>
      <c r="AI19" s="35">
        <f t="shared" si="15"/>
        <v>0</v>
      </c>
      <c r="AJ19" s="37">
        <f t="shared" si="4"/>
        <v>1</v>
      </c>
      <c r="AK19" s="38" t="str">
        <f t="shared" si="5"/>
        <v/>
      </c>
    </row>
    <row r="20" spans="1:37" s="82" customFormat="1">
      <c r="A20" s="26">
        <f>IF(المدخلات!C17&lt;&gt;0,المدخلات!C17,"")</f>
        <v>16</v>
      </c>
      <c r="B20" s="27" t="str">
        <f>IF(المدخلات!D17&lt;&gt;"",المدخلات!D17,"")</f>
        <v/>
      </c>
      <c r="C20" s="28" t="str">
        <f>IF(المدخلات!E17&lt;&gt;"",المدخلات!E17,"")</f>
        <v/>
      </c>
      <c r="D20" s="29"/>
      <c r="E20" s="29"/>
      <c r="F20" s="29"/>
      <c r="G20" s="29"/>
      <c r="H20" s="30">
        <f t="shared" si="6"/>
        <v>0</v>
      </c>
      <c r="I20" s="31">
        <f t="shared" si="7"/>
        <v>0</v>
      </c>
      <c r="J20" s="32">
        <f t="shared" si="0"/>
        <v>1</v>
      </c>
      <c r="K20" s="29"/>
      <c r="L20" s="29"/>
      <c r="M20" s="29"/>
      <c r="N20" s="30">
        <f t="shared" si="8"/>
        <v>0</v>
      </c>
      <c r="O20" s="31">
        <f t="shared" si="9"/>
        <v>0</v>
      </c>
      <c r="P20" s="32">
        <f t="shared" si="1"/>
        <v>1</v>
      </c>
      <c r="Q20" s="29"/>
      <c r="R20" s="29"/>
      <c r="S20" s="29"/>
      <c r="T20" s="29"/>
      <c r="U20" s="29"/>
      <c r="V20" s="29"/>
      <c r="W20" s="29"/>
      <c r="X20" s="30">
        <f t="shared" si="10"/>
        <v>0</v>
      </c>
      <c r="Y20" s="31">
        <f t="shared" si="11"/>
        <v>0</v>
      </c>
      <c r="Z20" s="33">
        <f t="shared" si="2"/>
        <v>1</v>
      </c>
      <c r="AA20" s="34"/>
      <c r="AB20" s="34"/>
      <c r="AC20" s="34"/>
      <c r="AD20" s="34"/>
      <c r="AE20" s="35">
        <f t="shared" si="12"/>
        <v>0</v>
      </c>
      <c r="AF20" s="35">
        <f t="shared" si="13"/>
        <v>0</v>
      </c>
      <c r="AG20" s="36">
        <f t="shared" si="3"/>
        <v>1</v>
      </c>
      <c r="AH20" s="35">
        <f t="shared" si="14"/>
        <v>0</v>
      </c>
      <c r="AI20" s="35">
        <f t="shared" si="15"/>
        <v>0</v>
      </c>
      <c r="AJ20" s="37">
        <f t="shared" si="4"/>
        <v>1</v>
      </c>
      <c r="AK20" s="38" t="str">
        <f t="shared" si="5"/>
        <v/>
      </c>
    </row>
    <row r="21" spans="1:37" s="82" customFormat="1">
      <c r="A21" s="26">
        <f>IF(المدخلات!C18&lt;&gt;0,المدخلات!C18,"")</f>
        <v>17</v>
      </c>
      <c r="B21" s="27" t="str">
        <f>IF(المدخلات!D18&lt;&gt;"",المدخلات!D18,"")</f>
        <v/>
      </c>
      <c r="C21" s="28" t="str">
        <f>IF(المدخلات!E18&lt;&gt;"",المدخلات!E18,"")</f>
        <v/>
      </c>
      <c r="D21" s="29"/>
      <c r="E21" s="29"/>
      <c r="F21" s="29"/>
      <c r="G21" s="29"/>
      <c r="H21" s="30">
        <f t="shared" si="6"/>
        <v>0</v>
      </c>
      <c r="I21" s="31">
        <f t="shared" si="7"/>
        <v>0</v>
      </c>
      <c r="J21" s="32">
        <f t="shared" si="0"/>
        <v>1</v>
      </c>
      <c r="K21" s="29"/>
      <c r="L21" s="29"/>
      <c r="M21" s="29"/>
      <c r="N21" s="30">
        <f t="shared" si="8"/>
        <v>0</v>
      </c>
      <c r="O21" s="31">
        <f t="shared" si="9"/>
        <v>0</v>
      </c>
      <c r="P21" s="32">
        <f t="shared" si="1"/>
        <v>1</v>
      </c>
      <c r="Q21" s="29"/>
      <c r="R21" s="29"/>
      <c r="S21" s="29"/>
      <c r="T21" s="29"/>
      <c r="U21" s="29"/>
      <c r="V21" s="29"/>
      <c r="W21" s="29"/>
      <c r="X21" s="30">
        <f t="shared" si="10"/>
        <v>0</v>
      </c>
      <c r="Y21" s="31">
        <f t="shared" si="11"/>
        <v>0</v>
      </c>
      <c r="Z21" s="33">
        <f t="shared" si="2"/>
        <v>1</v>
      </c>
      <c r="AA21" s="34"/>
      <c r="AB21" s="34"/>
      <c r="AC21" s="34"/>
      <c r="AD21" s="34"/>
      <c r="AE21" s="35">
        <f t="shared" si="12"/>
        <v>0</v>
      </c>
      <c r="AF21" s="35">
        <f t="shared" si="13"/>
        <v>0</v>
      </c>
      <c r="AG21" s="36">
        <f t="shared" si="3"/>
        <v>1</v>
      </c>
      <c r="AH21" s="35">
        <f t="shared" si="14"/>
        <v>0</v>
      </c>
      <c r="AI21" s="35">
        <f t="shared" si="15"/>
        <v>0</v>
      </c>
      <c r="AJ21" s="37">
        <f t="shared" si="4"/>
        <v>1</v>
      </c>
      <c r="AK21" s="38" t="str">
        <f t="shared" si="5"/>
        <v/>
      </c>
    </row>
    <row r="22" spans="1:37" s="82" customFormat="1">
      <c r="A22" s="26">
        <f>IF(المدخلات!C19&lt;&gt;0,المدخلات!C19,"")</f>
        <v>18</v>
      </c>
      <c r="B22" s="27" t="str">
        <f>IF(المدخلات!D19&lt;&gt;"",المدخلات!D19,"")</f>
        <v/>
      </c>
      <c r="C22" s="28" t="str">
        <f>IF(المدخلات!E19&lt;&gt;"",المدخلات!E19,"")</f>
        <v/>
      </c>
      <c r="D22" s="29"/>
      <c r="E22" s="29"/>
      <c r="F22" s="29"/>
      <c r="G22" s="29"/>
      <c r="H22" s="30">
        <f t="shared" si="6"/>
        <v>0</v>
      </c>
      <c r="I22" s="31">
        <f t="shared" si="7"/>
        <v>0</v>
      </c>
      <c r="J22" s="32">
        <f t="shared" si="0"/>
        <v>1</v>
      </c>
      <c r="K22" s="29"/>
      <c r="L22" s="29"/>
      <c r="M22" s="29"/>
      <c r="N22" s="30">
        <f t="shared" si="8"/>
        <v>0</v>
      </c>
      <c r="O22" s="31">
        <f t="shared" si="9"/>
        <v>0</v>
      </c>
      <c r="P22" s="32">
        <f t="shared" si="1"/>
        <v>1</v>
      </c>
      <c r="Q22" s="29"/>
      <c r="R22" s="29"/>
      <c r="S22" s="29"/>
      <c r="T22" s="29"/>
      <c r="U22" s="29"/>
      <c r="V22" s="29"/>
      <c r="W22" s="29"/>
      <c r="X22" s="30">
        <f t="shared" si="10"/>
        <v>0</v>
      </c>
      <c r="Y22" s="31">
        <f t="shared" si="11"/>
        <v>0</v>
      </c>
      <c r="Z22" s="33">
        <f t="shared" si="2"/>
        <v>1</v>
      </c>
      <c r="AA22" s="34"/>
      <c r="AB22" s="34"/>
      <c r="AC22" s="34"/>
      <c r="AD22" s="34"/>
      <c r="AE22" s="35">
        <f t="shared" si="12"/>
        <v>0</v>
      </c>
      <c r="AF22" s="35">
        <f t="shared" si="13"/>
        <v>0</v>
      </c>
      <c r="AG22" s="36">
        <f t="shared" si="3"/>
        <v>1</v>
      </c>
      <c r="AH22" s="35">
        <f t="shared" si="14"/>
        <v>0</v>
      </c>
      <c r="AI22" s="35">
        <f t="shared" si="15"/>
        <v>0</v>
      </c>
      <c r="AJ22" s="37">
        <f t="shared" si="4"/>
        <v>1</v>
      </c>
      <c r="AK22" s="38" t="str">
        <f t="shared" si="5"/>
        <v/>
      </c>
    </row>
    <row r="23" spans="1:37" s="82" customFormat="1">
      <c r="A23" s="26">
        <f>IF(المدخلات!C20&lt;&gt;0,المدخلات!C20,"")</f>
        <v>19</v>
      </c>
      <c r="B23" s="27" t="str">
        <f>IF(المدخلات!D20&lt;&gt;"",المدخلات!D20,"")</f>
        <v/>
      </c>
      <c r="C23" s="28" t="str">
        <f>IF(المدخلات!E20&lt;&gt;"",المدخلات!E20,"")</f>
        <v/>
      </c>
      <c r="D23" s="29"/>
      <c r="E23" s="29"/>
      <c r="F23" s="29"/>
      <c r="G23" s="29"/>
      <c r="H23" s="30">
        <f t="shared" si="6"/>
        <v>0</v>
      </c>
      <c r="I23" s="31">
        <f t="shared" si="7"/>
        <v>0</v>
      </c>
      <c r="J23" s="32">
        <f t="shared" si="0"/>
        <v>1</v>
      </c>
      <c r="K23" s="29"/>
      <c r="L23" s="29"/>
      <c r="M23" s="29"/>
      <c r="N23" s="30">
        <f t="shared" si="8"/>
        <v>0</v>
      </c>
      <c r="O23" s="31">
        <f t="shared" si="9"/>
        <v>0</v>
      </c>
      <c r="P23" s="32">
        <f t="shared" si="1"/>
        <v>1</v>
      </c>
      <c r="Q23" s="29"/>
      <c r="R23" s="29"/>
      <c r="S23" s="29"/>
      <c r="T23" s="29"/>
      <c r="U23" s="29"/>
      <c r="V23" s="29"/>
      <c r="W23" s="29"/>
      <c r="X23" s="30">
        <f t="shared" si="10"/>
        <v>0</v>
      </c>
      <c r="Y23" s="31">
        <f t="shared" si="11"/>
        <v>0</v>
      </c>
      <c r="Z23" s="33">
        <f t="shared" si="2"/>
        <v>1</v>
      </c>
      <c r="AA23" s="34"/>
      <c r="AB23" s="34"/>
      <c r="AC23" s="34"/>
      <c r="AD23" s="34"/>
      <c r="AE23" s="35">
        <f t="shared" si="12"/>
        <v>0</v>
      </c>
      <c r="AF23" s="35">
        <f t="shared" si="13"/>
        <v>0</v>
      </c>
      <c r="AG23" s="36">
        <f t="shared" si="3"/>
        <v>1</v>
      </c>
      <c r="AH23" s="35">
        <f t="shared" si="14"/>
        <v>0</v>
      </c>
      <c r="AI23" s="35">
        <f t="shared" si="15"/>
        <v>0</v>
      </c>
      <c r="AJ23" s="37">
        <f t="shared" si="4"/>
        <v>1</v>
      </c>
      <c r="AK23" s="38" t="str">
        <f t="shared" si="5"/>
        <v/>
      </c>
    </row>
    <row r="24" spans="1:37" s="82" customFormat="1">
      <c r="A24" s="26">
        <f>IF(المدخلات!C21&lt;&gt;0,المدخلات!C21,"")</f>
        <v>20</v>
      </c>
      <c r="B24" s="27" t="str">
        <f>IF(المدخلات!D21&lt;&gt;"",المدخلات!D21,"")</f>
        <v/>
      </c>
      <c r="C24" s="28" t="str">
        <f>IF(المدخلات!E21&lt;&gt;"",المدخلات!E21,"")</f>
        <v/>
      </c>
      <c r="D24" s="29"/>
      <c r="E24" s="29"/>
      <c r="F24" s="29"/>
      <c r="G24" s="29"/>
      <c r="H24" s="30">
        <f t="shared" si="6"/>
        <v>0</v>
      </c>
      <c r="I24" s="31">
        <f t="shared" si="7"/>
        <v>0</v>
      </c>
      <c r="J24" s="32">
        <f t="shared" si="0"/>
        <v>1</v>
      </c>
      <c r="K24" s="29"/>
      <c r="L24" s="29"/>
      <c r="M24" s="29"/>
      <c r="N24" s="30">
        <f t="shared" si="8"/>
        <v>0</v>
      </c>
      <c r="O24" s="31">
        <f t="shared" si="9"/>
        <v>0</v>
      </c>
      <c r="P24" s="32">
        <f t="shared" si="1"/>
        <v>1</v>
      </c>
      <c r="Q24" s="29"/>
      <c r="R24" s="29"/>
      <c r="S24" s="29"/>
      <c r="T24" s="29"/>
      <c r="U24" s="29"/>
      <c r="V24" s="29"/>
      <c r="W24" s="29"/>
      <c r="X24" s="30">
        <f t="shared" si="10"/>
        <v>0</v>
      </c>
      <c r="Y24" s="31">
        <f t="shared" si="11"/>
        <v>0</v>
      </c>
      <c r="Z24" s="33">
        <f t="shared" si="2"/>
        <v>1</v>
      </c>
      <c r="AA24" s="34"/>
      <c r="AB24" s="34"/>
      <c r="AC24" s="34"/>
      <c r="AD24" s="34"/>
      <c r="AE24" s="35">
        <f t="shared" si="12"/>
        <v>0</v>
      </c>
      <c r="AF24" s="35">
        <f t="shared" si="13"/>
        <v>0</v>
      </c>
      <c r="AG24" s="36">
        <f t="shared" si="3"/>
        <v>1</v>
      </c>
      <c r="AH24" s="35">
        <f t="shared" si="14"/>
        <v>0</v>
      </c>
      <c r="AI24" s="35">
        <f t="shared" si="15"/>
        <v>0</v>
      </c>
      <c r="AJ24" s="37">
        <f t="shared" si="4"/>
        <v>1</v>
      </c>
      <c r="AK24" s="38" t="str">
        <f t="shared" si="5"/>
        <v/>
      </c>
    </row>
    <row r="25" spans="1:37" s="82" customFormat="1">
      <c r="A25" s="26">
        <f>IF(المدخلات!C22&lt;&gt;0,المدخلات!C22,"")</f>
        <v>21</v>
      </c>
      <c r="B25" s="27" t="str">
        <f>IF(المدخلات!D22&lt;&gt;"",المدخلات!D22,"")</f>
        <v/>
      </c>
      <c r="C25" s="28" t="str">
        <f>IF(المدخلات!E22&lt;&gt;"",المدخلات!E22,"")</f>
        <v/>
      </c>
      <c r="D25" s="29"/>
      <c r="E25" s="29"/>
      <c r="F25" s="29"/>
      <c r="G25" s="29"/>
      <c r="H25" s="30">
        <f t="shared" si="6"/>
        <v>0</v>
      </c>
      <c r="I25" s="31">
        <f t="shared" si="7"/>
        <v>0</v>
      </c>
      <c r="J25" s="32">
        <f t="shared" si="0"/>
        <v>1</v>
      </c>
      <c r="K25" s="29"/>
      <c r="L25" s="29"/>
      <c r="M25" s="29"/>
      <c r="N25" s="30">
        <f t="shared" si="8"/>
        <v>0</v>
      </c>
      <c r="O25" s="31">
        <f t="shared" si="9"/>
        <v>0</v>
      </c>
      <c r="P25" s="32">
        <f t="shared" si="1"/>
        <v>1</v>
      </c>
      <c r="Q25" s="29"/>
      <c r="R25" s="29"/>
      <c r="S25" s="29"/>
      <c r="T25" s="29"/>
      <c r="U25" s="29"/>
      <c r="V25" s="29"/>
      <c r="W25" s="29"/>
      <c r="X25" s="30">
        <f t="shared" si="10"/>
        <v>0</v>
      </c>
      <c r="Y25" s="31">
        <f t="shared" si="11"/>
        <v>0</v>
      </c>
      <c r="Z25" s="33">
        <f t="shared" si="2"/>
        <v>1</v>
      </c>
      <c r="AA25" s="34"/>
      <c r="AB25" s="34"/>
      <c r="AC25" s="34"/>
      <c r="AD25" s="34"/>
      <c r="AE25" s="35">
        <f t="shared" si="12"/>
        <v>0</v>
      </c>
      <c r="AF25" s="35">
        <f t="shared" si="13"/>
        <v>0</v>
      </c>
      <c r="AG25" s="36">
        <f t="shared" si="3"/>
        <v>1</v>
      </c>
      <c r="AH25" s="35">
        <f t="shared" si="14"/>
        <v>0</v>
      </c>
      <c r="AI25" s="35">
        <f t="shared" si="15"/>
        <v>0</v>
      </c>
      <c r="AJ25" s="37">
        <f t="shared" si="4"/>
        <v>1</v>
      </c>
      <c r="AK25" s="38" t="str">
        <f t="shared" si="5"/>
        <v/>
      </c>
    </row>
    <row r="26" spans="1:37" s="82" customFormat="1">
      <c r="A26" s="26">
        <f>IF(المدخلات!C23&lt;&gt;0,المدخلات!C23,"")</f>
        <v>22</v>
      </c>
      <c r="B26" s="27" t="str">
        <f>IF(المدخلات!D23&lt;&gt;"",المدخلات!D23,"")</f>
        <v/>
      </c>
      <c r="C26" s="28" t="str">
        <f>IF(المدخلات!E23&lt;&gt;"",المدخلات!E23,"")</f>
        <v/>
      </c>
      <c r="D26" s="29"/>
      <c r="E26" s="29"/>
      <c r="F26" s="29"/>
      <c r="G26" s="29"/>
      <c r="H26" s="30">
        <f t="shared" si="6"/>
        <v>0</v>
      </c>
      <c r="I26" s="31">
        <f t="shared" si="7"/>
        <v>0</v>
      </c>
      <c r="J26" s="32">
        <f t="shared" si="0"/>
        <v>1</v>
      </c>
      <c r="K26" s="29"/>
      <c r="L26" s="29"/>
      <c r="M26" s="29"/>
      <c r="N26" s="30">
        <f t="shared" si="8"/>
        <v>0</v>
      </c>
      <c r="O26" s="31">
        <f t="shared" si="9"/>
        <v>0</v>
      </c>
      <c r="P26" s="32">
        <f t="shared" si="1"/>
        <v>1</v>
      </c>
      <c r="Q26" s="29"/>
      <c r="R26" s="29"/>
      <c r="S26" s="29"/>
      <c r="T26" s="29"/>
      <c r="U26" s="29"/>
      <c r="V26" s="29"/>
      <c r="W26" s="29"/>
      <c r="X26" s="30">
        <f t="shared" si="10"/>
        <v>0</v>
      </c>
      <c r="Y26" s="31">
        <f t="shared" si="11"/>
        <v>0</v>
      </c>
      <c r="Z26" s="33">
        <f t="shared" si="2"/>
        <v>1</v>
      </c>
      <c r="AA26" s="34"/>
      <c r="AB26" s="34"/>
      <c r="AC26" s="34"/>
      <c r="AD26" s="34"/>
      <c r="AE26" s="35">
        <f t="shared" si="12"/>
        <v>0</v>
      </c>
      <c r="AF26" s="35">
        <f t="shared" si="13"/>
        <v>0</v>
      </c>
      <c r="AG26" s="36">
        <f t="shared" si="3"/>
        <v>1</v>
      </c>
      <c r="AH26" s="35">
        <f t="shared" si="14"/>
        <v>0</v>
      </c>
      <c r="AI26" s="35">
        <f t="shared" si="15"/>
        <v>0</v>
      </c>
      <c r="AJ26" s="37">
        <f t="shared" si="4"/>
        <v>1</v>
      </c>
      <c r="AK26" s="38" t="str">
        <f t="shared" si="5"/>
        <v/>
      </c>
    </row>
    <row r="27" spans="1:37" s="82" customFormat="1">
      <c r="A27" s="26">
        <f>IF(المدخلات!C24&lt;&gt;0,المدخلات!C24,"")</f>
        <v>23</v>
      </c>
      <c r="B27" s="27" t="str">
        <f>IF(المدخلات!D24&lt;&gt;"",المدخلات!D24,"")</f>
        <v/>
      </c>
      <c r="C27" s="28" t="str">
        <f>IF(المدخلات!E24&lt;&gt;"",المدخلات!E24,"")</f>
        <v/>
      </c>
      <c r="D27" s="29"/>
      <c r="E27" s="29"/>
      <c r="F27" s="29"/>
      <c r="G27" s="29"/>
      <c r="H27" s="30">
        <f t="shared" si="6"/>
        <v>0</v>
      </c>
      <c r="I27" s="31">
        <f t="shared" si="7"/>
        <v>0</v>
      </c>
      <c r="J27" s="32">
        <f t="shared" si="0"/>
        <v>1</v>
      </c>
      <c r="K27" s="29"/>
      <c r="L27" s="29"/>
      <c r="M27" s="29"/>
      <c r="N27" s="30">
        <f t="shared" si="8"/>
        <v>0</v>
      </c>
      <c r="O27" s="31">
        <f t="shared" si="9"/>
        <v>0</v>
      </c>
      <c r="P27" s="32">
        <f t="shared" si="1"/>
        <v>1</v>
      </c>
      <c r="Q27" s="29"/>
      <c r="R27" s="29"/>
      <c r="S27" s="29"/>
      <c r="T27" s="29"/>
      <c r="U27" s="29"/>
      <c r="V27" s="29"/>
      <c r="W27" s="29"/>
      <c r="X27" s="30">
        <f t="shared" si="10"/>
        <v>0</v>
      </c>
      <c r="Y27" s="31">
        <f t="shared" si="11"/>
        <v>0</v>
      </c>
      <c r="Z27" s="33">
        <f t="shared" si="2"/>
        <v>1</v>
      </c>
      <c r="AA27" s="34"/>
      <c r="AB27" s="34"/>
      <c r="AC27" s="34"/>
      <c r="AD27" s="34"/>
      <c r="AE27" s="35">
        <f t="shared" si="12"/>
        <v>0</v>
      </c>
      <c r="AF27" s="35">
        <f t="shared" si="13"/>
        <v>0</v>
      </c>
      <c r="AG27" s="36">
        <f t="shared" si="3"/>
        <v>1</v>
      </c>
      <c r="AH27" s="35">
        <f t="shared" si="14"/>
        <v>0</v>
      </c>
      <c r="AI27" s="35">
        <f t="shared" si="15"/>
        <v>0</v>
      </c>
      <c r="AJ27" s="37">
        <f t="shared" si="4"/>
        <v>1</v>
      </c>
      <c r="AK27" s="38" t="str">
        <f t="shared" si="5"/>
        <v/>
      </c>
    </row>
    <row r="28" spans="1:37" s="82" customFormat="1">
      <c r="A28" s="26">
        <f>IF(المدخلات!C25&lt;&gt;0,المدخلات!C25,"")</f>
        <v>24</v>
      </c>
      <c r="B28" s="27" t="str">
        <f>IF(المدخلات!D25&lt;&gt;"",المدخلات!D25,"")</f>
        <v/>
      </c>
      <c r="C28" s="28" t="str">
        <f>IF(المدخلات!E25&lt;&gt;"",المدخلات!E25,"")</f>
        <v/>
      </c>
      <c r="D28" s="29"/>
      <c r="E28" s="29"/>
      <c r="F28" s="29"/>
      <c r="G28" s="29"/>
      <c r="H28" s="30">
        <f t="shared" si="6"/>
        <v>0</v>
      </c>
      <c r="I28" s="31">
        <f t="shared" si="7"/>
        <v>0</v>
      </c>
      <c r="J28" s="32">
        <f t="shared" si="0"/>
        <v>1</v>
      </c>
      <c r="K28" s="29"/>
      <c r="L28" s="29"/>
      <c r="M28" s="29"/>
      <c r="N28" s="30">
        <f t="shared" si="8"/>
        <v>0</v>
      </c>
      <c r="O28" s="31">
        <f t="shared" si="9"/>
        <v>0</v>
      </c>
      <c r="P28" s="32">
        <f t="shared" si="1"/>
        <v>1</v>
      </c>
      <c r="Q28" s="29"/>
      <c r="R28" s="29"/>
      <c r="S28" s="29"/>
      <c r="T28" s="29"/>
      <c r="U28" s="29"/>
      <c r="V28" s="29"/>
      <c r="W28" s="29"/>
      <c r="X28" s="30">
        <f t="shared" si="10"/>
        <v>0</v>
      </c>
      <c r="Y28" s="31">
        <f t="shared" si="11"/>
        <v>0</v>
      </c>
      <c r="Z28" s="33">
        <f t="shared" si="2"/>
        <v>1</v>
      </c>
      <c r="AA28" s="34"/>
      <c r="AB28" s="34"/>
      <c r="AC28" s="34"/>
      <c r="AD28" s="34"/>
      <c r="AE28" s="35">
        <f t="shared" si="12"/>
        <v>0</v>
      </c>
      <c r="AF28" s="35">
        <f t="shared" si="13"/>
        <v>0</v>
      </c>
      <c r="AG28" s="36">
        <f t="shared" si="3"/>
        <v>1</v>
      </c>
      <c r="AH28" s="35">
        <f t="shared" si="14"/>
        <v>0</v>
      </c>
      <c r="AI28" s="35">
        <f t="shared" si="15"/>
        <v>0</v>
      </c>
      <c r="AJ28" s="37">
        <f t="shared" si="4"/>
        <v>1</v>
      </c>
      <c r="AK28" s="38" t="str">
        <f t="shared" si="5"/>
        <v/>
      </c>
    </row>
    <row r="29" spans="1:37" s="82" customFormat="1">
      <c r="A29" s="26">
        <f>IF(المدخلات!C26&lt;&gt;0,المدخلات!C26,"")</f>
        <v>25</v>
      </c>
      <c r="B29" s="27" t="str">
        <f>IF(المدخلات!D26&lt;&gt;"",المدخلات!D26,"")</f>
        <v/>
      </c>
      <c r="C29" s="28" t="str">
        <f>IF(المدخلات!E26&lt;&gt;"",المدخلات!E26,"")</f>
        <v/>
      </c>
      <c r="D29" s="29"/>
      <c r="E29" s="29"/>
      <c r="F29" s="29"/>
      <c r="G29" s="29"/>
      <c r="H29" s="30">
        <f t="shared" si="6"/>
        <v>0</v>
      </c>
      <c r="I29" s="31">
        <f t="shared" si="7"/>
        <v>0</v>
      </c>
      <c r="J29" s="32">
        <f t="shared" si="0"/>
        <v>1</v>
      </c>
      <c r="K29" s="29"/>
      <c r="L29" s="29"/>
      <c r="M29" s="29"/>
      <c r="N29" s="30">
        <f t="shared" si="8"/>
        <v>0</v>
      </c>
      <c r="O29" s="31">
        <f t="shared" si="9"/>
        <v>0</v>
      </c>
      <c r="P29" s="32">
        <f t="shared" si="1"/>
        <v>1</v>
      </c>
      <c r="Q29" s="29"/>
      <c r="R29" s="29"/>
      <c r="S29" s="29"/>
      <c r="T29" s="29"/>
      <c r="U29" s="29"/>
      <c r="V29" s="29"/>
      <c r="W29" s="29"/>
      <c r="X29" s="30">
        <f t="shared" si="10"/>
        <v>0</v>
      </c>
      <c r="Y29" s="31">
        <f t="shared" si="11"/>
        <v>0</v>
      </c>
      <c r="Z29" s="33">
        <f t="shared" si="2"/>
        <v>1</v>
      </c>
      <c r="AA29" s="34"/>
      <c r="AB29" s="34"/>
      <c r="AC29" s="34"/>
      <c r="AD29" s="34"/>
      <c r="AE29" s="35">
        <f t="shared" si="12"/>
        <v>0</v>
      </c>
      <c r="AF29" s="35">
        <f t="shared" si="13"/>
        <v>0</v>
      </c>
      <c r="AG29" s="36">
        <f t="shared" si="3"/>
        <v>1</v>
      </c>
      <c r="AH29" s="35">
        <f t="shared" si="14"/>
        <v>0</v>
      </c>
      <c r="AI29" s="35">
        <f t="shared" si="15"/>
        <v>0</v>
      </c>
      <c r="AJ29" s="37">
        <f t="shared" si="4"/>
        <v>1</v>
      </c>
      <c r="AK29" s="38" t="str">
        <f t="shared" si="5"/>
        <v/>
      </c>
    </row>
    <row r="30" spans="1:37" s="82" customFormat="1">
      <c r="A30" s="26">
        <f>IF(المدخلات!C27&lt;&gt;0,المدخلات!C27,"")</f>
        <v>26</v>
      </c>
      <c r="B30" s="27" t="str">
        <f>IF(المدخلات!D27&lt;&gt;"",المدخلات!D27,"")</f>
        <v/>
      </c>
      <c r="C30" s="28" t="str">
        <f>IF(المدخلات!E27&lt;&gt;"",المدخلات!E27,"")</f>
        <v/>
      </c>
      <c r="D30" s="29"/>
      <c r="E30" s="29"/>
      <c r="F30" s="29"/>
      <c r="G30" s="29"/>
      <c r="H30" s="30">
        <f t="shared" si="6"/>
        <v>0</v>
      </c>
      <c r="I30" s="31">
        <f t="shared" si="7"/>
        <v>0</v>
      </c>
      <c r="J30" s="32">
        <f t="shared" si="0"/>
        <v>1</v>
      </c>
      <c r="K30" s="29"/>
      <c r="L30" s="29"/>
      <c r="M30" s="29"/>
      <c r="N30" s="30">
        <f t="shared" si="8"/>
        <v>0</v>
      </c>
      <c r="O30" s="31">
        <f t="shared" si="9"/>
        <v>0</v>
      </c>
      <c r="P30" s="32">
        <f t="shared" si="1"/>
        <v>1</v>
      </c>
      <c r="Q30" s="29"/>
      <c r="R30" s="29"/>
      <c r="S30" s="29"/>
      <c r="T30" s="29"/>
      <c r="U30" s="29"/>
      <c r="V30" s="29"/>
      <c r="W30" s="29"/>
      <c r="X30" s="30">
        <f t="shared" si="10"/>
        <v>0</v>
      </c>
      <c r="Y30" s="31">
        <f t="shared" si="11"/>
        <v>0</v>
      </c>
      <c r="Z30" s="33">
        <f t="shared" si="2"/>
        <v>1</v>
      </c>
      <c r="AA30" s="34"/>
      <c r="AB30" s="34"/>
      <c r="AC30" s="34"/>
      <c r="AD30" s="34"/>
      <c r="AE30" s="35">
        <f t="shared" si="12"/>
        <v>0</v>
      </c>
      <c r="AF30" s="35">
        <f t="shared" si="13"/>
        <v>0</v>
      </c>
      <c r="AG30" s="36">
        <f t="shared" si="3"/>
        <v>1</v>
      </c>
      <c r="AH30" s="35">
        <f t="shared" si="14"/>
        <v>0</v>
      </c>
      <c r="AI30" s="35">
        <f t="shared" si="15"/>
        <v>0</v>
      </c>
      <c r="AJ30" s="37">
        <f t="shared" si="4"/>
        <v>1</v>
      </c>
      <c r="AK30" s="38" t="str">
        <f t="shared" si="5"/>
        <v/>
      </c>
    </row>
    <row r="31" spans="1:37" s="82" customFormat="1">
      <c r="A31" s="26">
        <f>IF(المدخلات!C28&lt;&gt;0,المدخلات!C28,"")</f>
        <v>27</v>
      </c>
      <c r="B31" s="27" t="str">
        <f>IF(المدخلات!D28&lt;&gt;"",المدخلات!D28,"")</f>
        <v/>
      </c>
      <c r="C31" s="28" t="str">
        <f>IF(المدخلات!E28&lt;&gt;"",المدخلات!E28,"")</f>
        <v/>
      </c>
      <c r="D31" s="29"/>
      <c r="E31" s="29"/>
      <c r="F31" s="29"/>
      <c r="G31" s="29"/>
      <c r="H31" s="30">
        <f t="shared" si="6"/>
        <v>0</v>
      </c>
      <c r="I31" s="31">
        <f t="shared" si="7"/>
        <v>0</v>
      </c>
      <c r="J31" s="32">
        <f t="shared" si="0"/>
        <v>1</v>
      </c>
      <c r="K31" s="29"/>
      <c r="L31" s="29"/>
      <c r="M31" s="29"/>
      <c r="N31" s="30">
        <f t="shared" si="8"/>
        <v>0</v>
      </c>
      <c r="O31" s="31">
        <f t="shared" si="9"/>
        <v>0</v>
      </c>
      <c r="P31" s="32">
        <f t="shared" si="1"/>
        <v>1</v>
      </c>
      <c r="Q31" s="29"/>
      <c r="R31" s="29"/>
      <c r="S31" s="29"/>
      <c r="T31" s="29"/>
      <c r="U31" s="29"/>
      <c r="V31" s="29"/>
      <c r="W31" s="29"/>
      <c r="X31" s="30">
        <f t="shared" si="10"/>
        <v>0</v>
      </c>
      <c r="Y31" s="31">
        <f t="shared" si="11"/>
        <v>0</v>
      </c>
      <c r="Z31" s="33">
        <f t="shared" si="2"/>
        <v>1</v>
      </c>
      <c r="AA31" s="34"/>
      <c r="AB31" s="34"/>
      <c r="AC31" s="34"/>
      <c r="AD31" s="34"/>
      <c r="AE31" s="35">
        <f t="shared" si="12"/>
        <v>0</v>
      </c>
      <c r="AF31" s="35">
        <f t="shared" si="13"/>
        <v>0</v>
      </c>
      <c r="AG31" s="36">
        <f t="shared" si="3"/>
        <v>1</v>
      </c>
      <c r="AH31" s="35">
        <f t="shared" si="14"/>
        <v>0</v>
      </c>
      <c r="AI31" s="35">
        <f t="shared" si="15"/>
        <v>0</v>
      </c>
      <c r="AJ31" s="37">
        <f t="shared" si="4"/>
        <v>1</v>
      </c>
      <c r="AK31" s="38" t="str">
        <f t="shared" si="5"/>
        <v/>
      </c>
    </row>
    <row r="32" spans="1:37" s="82" customFormat="1">
      <c r="A32" s="26">
        <f>IF(المدخلات!C29&lt;&gt;0,المدخلات!C29,"")</f>
        <v>28</v>
      </c>
      <c r="B32" s="27" t="str">
        <f>IF(المدخلات!D29&lt;&gt;"",المدخلات!D29,"")</f>
        <v/>
      </c>
      <c r="C32" s="28" t="str">
        <f>IF(المدخلات!E29&lt;&gt;"",المدخلات!E29,"")</f>
        <v/>
      </c>
      <c r="D32" s="29"/>
      <c r="E32" s="29"/>
      <c r="F32" s="29"/>
      <c r="G32" s="29"/>
      <c r="H32" s="30">
        <f t="shared" si="6"/>
        <v>0</v>
      </c>
      <c r="I32" s="31">
        <f t="shared" si="7"/>
        <v>0</v>
      </c>
      <c r="J32" s="32">
        <f t="shared" si="0"/>
        <v>1</v>
      </c>
      <c r="K32" s="29"/>
      <c r="L32" s="29"/>
      <c r="M32" s="29"/>
      <c r="N32" s="30">
        <f t="shared" si="8"/>
        <v>0</v>
      </c>
      <c r="O32" s="31">
        <f t="shared" si="9"/>
        <v>0</v>
      </c>
      <c r="P32" s="32">
        <f t="shared" si="1"/>
        <v>1</v>
      </c>
      <c r="Q32" s="29"/>
      <c r="R32" s="29"/>
      <c r="S32" s="29"/>
      <c r="T32" s="29"/>
      <c r="U32" s="29"/>
      <c r="V32" s="29"/>
      <c r="W32" s="29"/>
      <c r="X32" s="30">
        <f t="shared" si="10"/>
        <v>0</v>
      </c>
      <c r="Y32" s="31">
        <f t="shared" si="11"/>
        <v>0</v>
      </c>
      <c r="Z32" s="33">
        <f t="shared" si="2"/>
        <v>1</v>
      </c>
      <c r="AA32" s="34"/>
      <c r="AB32" s="34"/>
      <c r="AC32" s="34"/>
      <c r="AD32" s="34"/>
      <c r="AE32" s="35">
        <f t="shared" si="12"/>
        <v>0</v>
      </c>
      <c r="AF32" s="35">
        <f t="shared" si="13"/>
        <v>0</v>
      </c>
      <c r="AG32" s="36">
        <f t="shared" si="3"/>
        <v>1</v>
      </c>
      <c r="AH32" s="35">
        <f t="shared" si="14"/>
        <v>0</v>
      </c>
      <c r="AI32" s="35">
        <f t="shared" si="15"/>
        <v>0</v>
      </c>
      <c r="AJ32" s="37">
        <f t="shared" si="4"/>
        <v>1</v>
      </c>
      <c r="AK32" s="38" t="str">
        <f t="shared" si="5"/>
        <v/>
      </c>
    </row>
    <row r="33" spans="1:37" s="82" customFormat="1">
      <c r="A33" s="26">
        <f>IF(المدخلات!C30&lt;&gt;0,المدخلات!C30,"")</f>
        <v>29</v>
      </c>
      <c r="B33" s="27" t="str">
        <f>IF(المدخلات!D30&lt;&gt;"",المدخلات!D30,"")</f>
        <v/>
      </c>
      <c r="C33" s="28" t="str">
        <f>IF(المدخلات!E30&lt;&gt;"",المدخلات!E30,"")</f>
        <v/>
      </c>
      <c r="D33" s="29"/>
      <c r="E33" s="29"/>
      <c r="F33" s="29"/>
      <c r="G33" s="29"/>
      <c r="H33" s="30">
        <f t="shared" si="6"/>
        <v>0</v>
      </c>
      <c r="I33" s="31">
        <f t="shared" si="7"/>
        <v>0</v>
      </c>
      <c r="J33" s="32">
        <f t="shared" si="0"/>
        <v>1</v>
      </c>
      <c r="K33" s="29"/>
      <c r="L33" s="29"/>
      <c r="M33" s="29"/>
      <c r="N33" s="30">
        <f t="shared" si="8"/>
        <v>0</v>
      </c>
      <c r="O33" s="31">
        <f t="shared" si="9"/>
        <v>0</v>
      </c>
      <c r="P33" s="32">
        <f t="shared" si="1"/>
        <v>1</v>
      </c>
      <c r="Q33" s="29"/>
      <c r="R33" s="29"/>
      <c r="S33" s="29"/>
      <c r="T33" s="29"/>
      <c r="U33" s="29"/>
      <c r="V33" s="29"/>
      <c r="W33" s="29"/>
      <c r="X33" s="30">
        <f t="shared" si="10"/>
        <v>0</v>
      </c>
      <c r="Y33" s="31">
        <f t="shared" si="11"/>
        <v>0</v>
      </c>
      <c r="Z33" s="33">
        <f t="shared" si="2"/>
        <v>1</v>
      </c>
      <c r="AA33" s="34"/>
      <c r="AB33" s="34"/>
      <c r="AC33" s="34"/>
      <c r="AD33" s="34"/>
      <c r="AE33" s="35">
        <f t="shared" si="12"/>
        <v>0</v>
      </c>
      <c r="AF33" s="35">
        <f t="shared" si="13"/>
        <v>0</v>
      </c>
      <c r="AG33" s="36">
        <f t="shared" si="3"/>
        <v>1</v>
      </c>
      <c r="AH33" s="35">
        <f t="shared" si="14"/>
        <v>0</v>
      </c>
      <c r="AI33" s="35">
        <f t="shared" si="15"/>
        <v>0</v>
      </c>
      <c r="AJ33" s="37">
        <f t="shared" si="4"/>
        <v>1</v>
      </c>
      <c r="AK33" s="38" t="str">
        <f t="shared" si="5"/>
        <v/>
      </c>
    </row>
    <row r="34" spans="1:37" s="82" customFormat="1">
      <c r="A34" s="26">
        <f>IF(المدخلات!C31&lt;&gt;0,المدخلات!C31,"")</f>
        <v>30</v>
      </c>
      <c r="B34" s="27" t="str">
        <f>IF(المدخلات!D31&lt;&gt;"",المدخلات!D31,"")</f>
        <v/>
      </c>
      <c r="C34" s="28" t="str">
        <f>IF(المدخلات!E31&lt;&gt;"",المدخلات!E31,"")</f>
        <v/>
      </c>
      <c r="D34" s="29"/>
      <c r="E34" s="29"/>
      <c r="F34" s="29"/>
      <c r="G34" s="29"/>
      <c r="H34" s="30">
        <f t="shared" si="6"/>
        <v>0</v>
      </c>
      <c r="I34" s="31">
        <f t="shared" si="7"/>
        <v>0</v>
      </c>
      <c r="J34" s="32">
        <f t="shared" si="0"/>
        <v>1</v>
      </c>
      <c r="K34" s="29"/>
      <c r="L34" s="29"/>
      <c r="M34" s="29"/>
      <c r="N34" s="30">
        <f t="shared" si="8"/>
        <v>0</v>
      </c>
      <c r="O34" s="31">
        <f t="shared" si="9"/>
        <v>0</v>
      </c>
      <c r="P34" s="32">
        <f t="shared" si="1"/>
        <v>1</v>
      </c>
      <c r="Q34" s="29"/>
      <c r="R34" s="29"/>
      <c r="S34" s="29"/>
      <c r="T34" s="29"/>
      <c r="U34" s="29"/>
      <c r="V34" s="29"/>
      <c r="W34" s="29"/>
      <c r="X34" s="30">
        <f t="shared" si="10"/>
        <v>0</v>
      </c>
      <c r="Y34" s="31">
        <f t="shared" si="11"/>
        <v>0</v>
      </c>
      <c r="Z34" s="33">
        <f t="shared" si="2"/>
        <v>1</v>
      </c>
      <c r="AA34" s="34"/>
      <c r="AB34" s="34"/>
      <c r="AC34" s="34"/>
      <c r="AD34" s="34"/>
      <c r="AE34" s="35">
        <f t="shared" si="12"/>
        <v>0</v>
      </c>
      <c r="AF34" s="35">
        <f t="shared" si="13"/>
        <v>0</v>
      </c>
      <c r="AG34" s="36">
        <f t="shared" si="3"/>
        <v>1</v>
      </c>
      <c r="AH34" s="35">
        <f t="shared" si="14"/>
        <v>0</v>
      </c>
      <c r="AI34" s="35">
        <f t="shared" si="15"/>
        <v>0</v>
      </c>
      <c r="AJ34" s="37">
        <f t="shared" si="4"/>
        <v>1</v>
      </c>
      <c r="AK34" s="38" t="str">
        <f t="shared" si="5"/>
        <v/>
      </c>
    </row>
    <row r="35" spans="1:37" s="82" customFormat="1">
      <c r="A35" s="26">
        <f>IF(المدخلات!C32&lt;&gt;0,المدخلات!C32,"")</f>
        <v>31</v>
      </c>
      <c r="B35" s="27" t="str">
        <f>IF(المدخلات!D32&lt;&gt;"",المدخلات!D32,"")</f>
        <v/>
      </c>
      <c r="C35" s="28" t="str">
        <f>IF(المدخلات!E32&lt;&gt;"",المدخلات!E32,"")</f>
        <v/>
      </c>
      <c r="D35" s="29"/>
      <c r="E35" s="29"/>
      <c r="F35" s="29"/>
      <c r="G35" s="29"/>
      <c r="H35" s="30">
        <f t="shared" si="6"/>
        <v>0</v>
      </c>
      <c r="I35" s="31">
        <f t="shared" si="7"/>
        <v>0</v>
      </c>
      <c r="J35" s="32">
        <f t="shared" si="0"/>
        <v>1</v>
      </c>
      <c r="K35" s="29"/>
      <c r="L35" s="29"/>
      <c r="M35" s="29"/>
      <c r="N35" s="30">
        <f t="shared" si="8"/>
        <v>0</v>
      </c>
      <c r="O35" s="31">
        <f t="shared" si="9"/>
        <v>0</v>
      </c>
      <c r="P35" s="32">
        <f t="shared" si="1"/>
        <v>1</v>
      </c>
      <c r="Q35" s="29"/>
      <c r="R35" s="29"/>
      <c r="S35" s="29"/>
      <c r="T35" s="29"/>
      <c r="U35" s="29"/>
      <c r="V35" s="29"/>
      <c r="W35" s="29"/>
      <c r="X35" s="30">
        <f t="shared" si="10"/>
        <v>0</v>
      </c>
      <c r="Y35" s="31">
        <f t="shared" si="11"/>
        <v>0</v>
      </c>
      <c r="Z35" s="33">
        <f t="shared" si="2"/>
        <v>1</v>
      </c>
      <c r="AA35" s="34"/>
      <c r="AB35" s="34"/>
      <c r="AC35" s="34"/>
      <c r="AD35" s="34"/>
      <c r="AE35" s="35">
        <f t="shared" si="12"/>
        <v>0</v>
      </c>
      <c r="AF35" s="35">
        <f t="shared" si="13"/>
        <v>0</v>
      </c>
      <c r="AG35" s="36">
        <f t="shared" si="3"/>
        <v>1</v>
      </c>
      <c r="AH35" s="35">
        <f t="shared" si="14"/>
        <v>0</v>
      </c>
      <c r="AI35" s="35">
        <f t="shared" si="15"/>
        <v>0</v>
      </c>
      <c r="AJ35" s="37">
        <f t="shared" si="4"/>
        <v>1</v>
      </c>
      <c r="AK35" s="38" t="str">
        <f t="shared" si="5"/>
        <v/>
      </c>
    </row>
    <row r="36" spans="1:37" s="82" customFormat="1">
      <c r="A36" s="26">
        <f>IF(المدخلات!C33&lt;&gt;0,المدخلات!C33,"")</f>
        <v>32</v>
      </c>
      <c r="B36" s="27" t="str">
        <f>IF(المدخلات!D33&lt;&gt;"",المدخلات!D33,"")</f>
        <v/>
      </c>
      <c r="C36" s="28" t="str">
        <f>IF(المدخلات!E33&lt;&gt;"",المدخلات!E33,"")</f>
        <v/>
      </c>
      <c r="D36" s="29"/>
      <c r="E36" s="29"/>
      <c r="F36" s="29"/>
      <c r="G36" s="29"/>
      <c r="H36" s="30">
        <f t="shared" si="6"/>
        <v>0</v>
      </c>
      <c r="I36" s="31">
        <f t="shared" si="7"/>
        <v>0</v>
      </c>
      <c r="J36" s="32">
        <f t="shared" si="0"/>
        <v>1</v>
      </c>
      <c r="K36" s="29"/>
      <c r="L36" s="29"/>
      <c r="M36" s="29"/>
      <c r="N36" s="30">
        <f t="shared" si="8"/>
        <v>0</v>
      </c>
      <c r="O36" s="31">
        <f t="shared" si="9"/>
        <v>0</v>
      </c>
      <c r="P36" s="32">
        <f t="shared" si="1"/>
        <v>1</v>
      </c>
      <c r="Q36" s="29"/>
      <c r="R36" s="29"/>
      <c r="S36" s="29"/>
      <c r="T36" s="29"/>
      <c r="U36" s="29"/>
      <c r="V36" s="29"/>
      <c r="W36" s="29"/>
      <c r="X36" s="30">
        <f t="shared" si="10"/>
        <v>0</v>
      </c>
      <c r="Y36" s="31">
        <f t="shared" si="11"/>
        <v>0</v>
      </c>
      <c r="Z36" s="33">
        <f t="shared" si="2"/>
        <v>1</v>
      </c>
      <c r="AA36" s="34"/>
      <c r="AB36" s="34"/>
      <c r="AC36" s="34"/>
      <c r="AD36" s="34"/>
      <c r="AE36" s="35">
        <f t="shared" si="12"/>
        <v>0</v>
      </c>
      <c r="AF36" s="35">
        <f t="shared" si="13"/>
        <v>0</v>
      </c>
      <c r="AG36" s="36">
        <f t="shared" si="3"/>
        <v>1</v>
      </c>
      <c r="AH36" s="35">
        <f t="shared" si="14"/>
        <v>0</v>
      </c>
      <c r="AI36" s="35">
        <f t="shared" si="15"/>
        <v>0</v>
      </c>
      <c r="AJ36" s="37">
        <f t="shared" si="4"/>
        <v>1</v>
      </c>
      <c r="AK36" s="38" t="str">
        <f t="shared" si="5"/>
        <v/>
      </c>
    </row>
    <row r="37" spans="1:37" s="82" customFormat="1">
      <c r="A37" s="26">
        <f>IF(المدخلات!C34&lt;&gt;0,المدخلات!C34,"")</f>
        <v>33</v>
      </c>
      <c r="B37" s="27" t="str">
        <f>IF(المدخلات!D34&lt;&gt;"",المدخلات!D34,"")</f>
        <v/>
      </c>
      <c r="C37" s="28" t="str">
        <f>IF(المدخلات!E34&lt;&gt;"",المدخلات!E34,"")</f>
        <v/>
      </c>
      <c r="D37" s="29"/>
      <c r="E37" s="29"/>
      <c r="F37" s="29"/>
      <c r="G37" s="29"/>
      <c r="H37" s="30">
        <f t="shared" si="6"/>
        <v>0</v>
      </c>
      <c r="I37" s="31">
        <f t="shared" si="7"/>
        <v>0</v>
      </c>
      <c r="J37" s="32">
        <f t="shared" si="0"/>
        <v>1</v>
      </c>
      <c r="K37" s="29"/>
      <c r="L37" s="29"/>
      <c r="M37" s="29"/>
      <c r="N37" s="30">
        <f t="shared" si="8"/>
        <v>0</v>
      </c>
      <c r="O37" s="31">
        <f t="shared" si="9"/>
        <v>0</v>
      </c>
      <c r="P37" s="32">
        <f t="shared" si="1"/>
        <v>1</v>
      </c>
      <c r="Q37" s="29"/>
      <c r="R37" s="29"/>
      <c r="S37" s="29"/>
      <c r="T37" s="29"/>
      <c r="U37" s="29"/>
      <c r="V37" s="29"/>
      <c r="W37" s="29"/>
      <c r="X37" s="30">
        <f t="shared" si="10"/>
        <v>0</v>
      </c>
      <c r="Y37" s="31">
        <f t="shared" si="11"/>
        <v>0</v>
      </c>
      <c r="Z37" s="33">
        <f t="shared" si="2"/>
        <v>1</v>
      </c>
      <c r="AA37" s="34"/>
      <c r="AB37" s="34"/>
      <c r="AC37" s="34"/>
      <c r="AD37" s="34"/>
      <c r="AE37" s="35">
        <f t="shared" si="12"/>
        <v>0</v>
      </c>
      <c r="AF37" s="35">
        <f t="shared" si="13"/>
        <v>0</v>
      </c>
      <c r="AG37" s="36">
        <f t="shared" si="3"/>
        <v>1</v>
      </c>
      <c r="AH37" s="35">
        <f t="shared" si="14"/>
        <v>0</v>
      </c>
      <c r="AI37" s="35">
        <f t="shared" si="15"/>
        <v>0</v>
      </c>
      <c r="AJ37" s="37">
        <f t="shared" si="4"/>
        <v>1</v>
      </c>
      <c r="AK37" s="38" t="str">
        <f t="shared" si="5"/>
        <v/>
      </c>
    </row>
    <row r="38" spans="1:37" s="82" customFormat="1">
      <c r="A38" s="26">
        <f>IF(المدخلات!C35&lt;&gt;0,المدخلات!C35,"")</f>
        <v>34</v>
      </c>
      <c r="B38" s="27" t="str">
        <f>IF(المدخلات!D35&lt;&gt;"",المدخلات!D35,"")</f>
        <v/>
      </c>
      <c r="C38" s="28" t="str">
        <f>IF(المدخلات!E35&lt;&gt;"",المدخلات!E35,"")</f>
        <v/>
      </c>
      <c r="D38" s="29"/>
      <c r="E38" s="29"/>
      <c r="F38" s="29"/>
      <c r="G38" s="29"/>
      <c r="H38" s="30">
        <f t="shared" si="6"/>
        <v>0</v>
      </c>
      <c r="I38" s="31">
        <f t="shared" si="7"/>
        <v>0</v>
      </c>
      <c r="J38" s="32">
        <f t="shared" si="0"/>
        <v>1</v>
      </c>
      <c r="K38" s="29"/>
      <c r="L38" s="29"/>
      <c r="M38" s="29"/>
      <c r="N38" s="30">
        <f t="shared" si="8"/>
        <v>0</v>
      </c>
      <c r="O38" s="31">
        <f t="shared" si="9"/>
        <v>0</v>
      </c>
      <c r="P38" s="32">
        <f t="shared" si="1"/>
        <v>1</v>
      </c>
      <c r="Q38" s="29"/>
      <c r="R38" s="29"/>
      <c r="S38" s="29"/>
      <c r="T38" s="29"/>
      <c r="U38" s="29"/>
      <c r="V38" s="29"/>
      <c r="W38" s="29"/>
      <c r="X38" s="30">
        <f t="shared" si="10"/>
        <v>0</v>
      </c>
      <c r="Y38" s="31">
        <f t="shared" si="11"/>
        <v>0</v>
      </c>
      <c r="Z38" s="33">
        <f t="shared" si="2"/>
        <v>1</v>
      </c>
      <c r="AA38" s="34"/>
      <c r="AB38" s="34"/>
      <c r="AC38" s="34"/>
      <c r="AD38" s="34"/>
      <c r="AE38" s="35">
        <f t="shared" si="12"/>
        <v>0</v>
      </c>
      <c r="AF38" s="35">
        <f t="shared" si="13"/>
        <v>0</v>
      </c>
      <c r="AG38" s="36">
        <f t="shared" si="3"/>
        <v>1</v>
      </c>
      <c r="AH38" s="35">
        <f t="shared" si="14"/>
        <v>0</v>
      </c>
      <c r="AI38" s="35">
        <f t="shared" si="15"/>
        <v>0</v>
      </c>
      <c r="AJ38" s="37">
        <f t="shared" si="4"/>
        <v>1</v>
      </c>
      <c r="AK38" s="38" t="str">
        <f t="shared" si="5"/>
        <v/>
      </c>
    </row>
    <row r="39" spans="1:37" s="82" customFormat="1">
      <c r="A39" s="26">
        <f>IF(المدخلات!C36&lt;&gt;0,المدخلات!C36,"")</f>
        <v>35</v>
      </c>
      <c r="B39" s="27" t="str">
        <f>IF(المدخلات!D36&lt;&gt;"",المدخلات!D36,"")</f>
        <v/>
      </c>
      <c r="C39" s="28" t="str">
        <f>IF(المدخلات!E36&lt;&gt;"",المدخلات!E36,"")</f>
        <v/>
      </c>
      <c r="D39" s="29"/>
      <c r="E39" s="29"/>
      <c r="F39" s="29"/>
      <c r="G39" s="29"/>
      <c r="H39" s="30">
        <f t="shared" si="6"/>
        <v>0</v>
      </c>
      <c r="I39" s="31">
        <f t="shared" si="7"/>
        <v>0</v>
      </c>
      <c r="J39" s="32">
        <f t="shared" si="0"/>
        <v>1</v>
      </c>
      <c r="K39" s="29"/>
      <c r="L39" s="29"/>
      <c r="M39" s="29"/>
      <c r="N39" s="30">
        <f t="shared" si="8"/>
        <v>0</v>
      </c>
      <c r="O39" s="31">
        <f t="shared" si="9"/>
        <v>0</v>
      </c>
      <c r="P39" s="32">
        <f t="shared" si="1"/>
        <v>1</v>
      </c>
      <c r="Q39" s="29"/>
      <c r="R39" s="29"/>
      <c r="S39" s="29"/>
      <c r="T39" s="29"/>
      <c r="U39" s="29"/>
      <c r="V39" s="29"/>
      <c r="W39" s="29"/>
      <c r="X39" s="30">
        <f t="shared" si="10"/>
        <v>0</v>
      </c>
      <c r="Y39" s="31">
        <f t="shared" si="11"/>
        <v>0</v>
      </c>
      <c r="Z39" s="33">
        <f t="shared" si="2"/>
        <v>1</v>
      </c>
      <c r="AA39" s="34"/>
      <c r="AB39" s="34"/>
      <c r="AC39" s="34"/>
      <c r="AD39" s="34"/>
      <c r="AE39" s="35">
        <f t="shared" si="12"/>
        <v>0</v>
      </c>
      <c r="AF39" s="35">
        <f t="shared" si="13"/>
        <v>0</v>
      </c>
      <c r="AG39" s="36">
        <f t="shared" si="3"/>
        <v>1</v>
      </c>
      <c r="AH39" s="35">
        <f t="shared" si="14"/>
        <v>0</v>
      </c>
      <c r="AI39" s="35">
        <f t="shared" si="15"/>
        <v>0</v>
      </c>
      <c r="AJ39" s="37">
        <f t="shared" si="4"/>
        <v>1</v>
      </c>
      <c r="AK39" s="38" t="str">
        <f t="shared" si="5"/>
        <v/>
      </c>
    </row>
    <row r="40" spans="1:37" s="82" customFormat="1">
      <c r="A40" s="26">
        <f>IF(المدخلات!C37&lt;&gt;0,المدخلات!C37,"")</f>
        <v>36</v>
      </c>
      <c r="B40" s="27" t="str">
        <f>IF(المدخلات!D37&lt;&gt;"",المدخلات!D37,"")</f>
        <v/>
      </c>
      <c r="C40" s="28" t="str">
        <f>IF(المدخلات!E37&lt;&gt;"",المدخلات!E37,"")</f>
        <v/>
      </c>
      <c r="D40" s="29"/>
      <c r="E40" s="29"/>
      <c r="F40" s="29"/>
      <c r="G40" s="29"/>
      <c r="H40" s="30">
        <f t="shared" si="6"/>
        <v>0</v>
      </c>
      <c r="I40" s="31">
        <f t="shared" si="7"/>
        <v>0</v>
      </c>
      <c r="J40" s="32">
        <f t="shared" si="0"/>
        <v>1</v>
      </c>
      <c r="K40" s="29"/>
      <c r="L40" s="29"/>
      <c r="M40" s="29"/>
      <c r="N40" s="30">
        <f t="shared" ref="N40:N41" si="16">IF(A40&lt;&gt;"",SUM(K40:M40),"")</f>
        <v>0</v>
      </c>
      <c r="O40" s="31">
        <f t="shared" si="9"/>
        <v>0</v>
      </c>
      <c r="P40" s="32">
        <f t="shared" si="1"/>
        <v>1</v>
      </c>
      <c r="Q40" s="29"/>
      <c r="R40" s="29"/>
      <c r="S40" s="29"/>
      <c r="T40" s="29"/>
      <c r="U40" s="29"/>
      <c r="V40" s="29"/>
      <c r="W40" s="29"/>
      <c r="X40" s="30">
        <f t="shared" ref="X40:X41" si="17">IF(A40&lt;&gt;"",IF(W40&lt;&gt;7.77,SUM(Q40:W40),SUM(Q40:V40)),"")</f>
        <v>0</v>
      </c>
      <c r="Y40" s="31">
        <f t="shared" si="11"/>
        <v>0</v>
      </c>
      <c r="Z40" s="33">
        <f t="shared" si="2"/>
        <v>1</v>
      </c>
      <c r="AA40" s="34"/>
      <c r="AB40" s="34"/>
      <c r="AC40" s="34"/>
      <c r="AD40" s="34"/>
      <c r="AE40" s="35">
        <f t="shared" ref="AE40:AE41" si="18">IF(A40&lt;&gt;"",SUM(AA40:AD40),"")</f>
        <v>0</v>
      </c>
      <c r="AF40" s="35">
        <f t="shared" si="13"/>
        <v>0</v>
      </c>
      <c r="AG40" s="36">
        <f t="shared" si="3"/>
        <v>1</v>
      </c>
      <c r="AH40" s="35">
        <f t="shared" si="14"/>
        <v>0</v>
      </c>
      <c r="AI40" s="35">
        <f t="shared" si="15"/>
        <v>0</v>
      </c>
      <c r="AJ40" s="37">
        <f t="shared" si="4"/>
        <v>1</v>
      </c>
      <c r="AK40" s="38" t="str">
        <f t="shared" si="5"/>
        <v/>
      </c>
    </row>
    <row r="41" spans="1:37" s="82" customFormat="1">
      <c r="A41" s="26">
        <f>IF(المدخلات!C38&lt;&gt;0,المدخلات!C38,"")</f>
        <v>37</v>
      </c>
      <c r="B41" s="27" t="str">
        <f>IF(المدخلات!D38&lt;&gt;"",المدخلات!D38,"")</f>
        <v/>
      </c>
      <c r="C41" s="28" t="str">
        <f>IF(المدخلات!E38&lt;&gt;"",المدخلات!E38,"")</f>
        <v/>
      </c>
      <c r="D41" s="29"/>
      <c r="E41" s="29"/>
      <c r="F41" s="29"/>
      <c r="G41" s="29"/>
      <c r="H41" s="30">
        <f t="shared" si="6"/>
        <v>0</v>
      </c>
      <c r="I41" s="31">
        <f t="shared" si="7"/>
        <v>0</v>
      </c>
      <c r="J41" s="32">
        <f t="shared" si="0"/>
        <v>1</v>
      </c>
      <c r="K41" s="29"/>
      <c r="L41" s="29"/>
      <c r="M41" s="29"/>
      <c r="N41" s="30">
        <f t="shared" si="16"/>
        <v>0</v>
      </c>
      <c r="O41" s="31">
        <f t="shared" si="9"/>
        <v>0</v>
      </c>
      <c r="P41" s="32">
        <f t="shared" si="1"/>
        <v>1</v>
      </c>
      <c r="Q41" s="29"/>
      <c r="R41" s="29"/>
      <c r="S41" s="29"/>
      <c r="T41" s="29"/>
      <c r="U41" s="29"/>
      <c r="V41" s="29"/>
      <c r="W41" s="29"/>
      <c r="X41" s="30">
        <f t="shared" si="17"/>
        <v>0</v>
      </c>
      <c r="Y41" s="31">
        <f t="shared" si="11"/>
        <v>0</v>
      </c>
      <c r="Z41" s="33">
        <f t="shared" si="2"/>
        <v>1</v>
      </c>
      <c r="AA41" s="34"/>
      <c r="AB41" s="34"/>
      <c r="AC41" s="34"/>
      <c r="AD41" s="34"/>
      <c r="AE41" s="35">
        <f t="shared" si="18"/>
        <v>0</v>
      </c>
      <c r="AF41" s="35">
        <f t="shared" si="13"/>
        <v>0</v>
      </c>
      <c r="AG41" s="36">
        <f t="shared" si="3"/>
        <v>1</v>
      </c>
      <c r="AH41" s="35">
        <f t="shared" si="14"/>
        <v>0</v>
      </c>
      <c r="AI41" s="35">
        <f t="shared" si="15"/>
        <v>0</v>
      </c>
      <c r="AJ41" s="37">
        <f t="shared" si="4"/>
        <v>1</v>
      </c>
      <c r="AK41" s="38" t="str">
        <f t="shared" si="5"/>
        <v/>
      </c>
    </row>
    <row r="42" spans="1:37" s="82" customFormat="1">
      <c r="A42" s="26">
        <f>IF(المدخلات!C39&lt;&gt;0,المدخلات!C39,"")</f>
        <v>38</v>
      </c>
      <c r="B42" s="27" t="str">
        <f>IF(المدخلات!D39&lt;&gt;"",المدخلات!D39,"")</f>
        <v/>
      </c>
      <c r="C42" s="28" t="str">
        <f>IF(المدخلات!E39&lt;&gt;"",المدخلات!E39,"")</f>
        <v/>
      </c>
      <c r="D42" s="29"/>
      <c r="E42" s="29"/>
      <c r="F42" s="29"/>
      <c r="G42" s="29"/>
      <c r="H42" s="30">
        <f t="shared" ref="H42:H49" si="19">IF(A42&lt;&gt;"",SUM(D42:G42),"")</f>
        <v>0</v>
      </c>
      <c r="I42" s="31">
        <f t="shared" ref="I42:I49" si="20">IF(A42&lt;&gt;"",(D42+E42+F42+G42)/4,"")</f>
        <v>0</v>
      </c>
      <c r="J42" s="32">
        <f t="shared" ref="J42:J49" si="21">IF(A42&lt;&gt;"",RANK(I42,I$5:I$49,0),"")</f>
        <v>1</v>
      </c>
      <c r="K42" s="29"/>
      <c r="L42" s="29"/>
      <c r="M42" s="29"/>
      <c r="N42" s="30">
        <f t="shared" ref="N42:N49" si="22">IF(A42&lt;&gt;"",SUM(K42:M42),"")</f>
        <v>0</v>
      </c>
      <c r="O42" s="31">
        <f t="shared" ref="O42:O49" si="23">IF(A42&lt;&gt;"",(K42+L42+M42)/3,"")</f>
        <v>0</v>
      </c>
      <c r="P42" s="32">
        <f t="shared" ref="P42:P49" si="24">IF(A42&lt;&gt;"",RANK(O42,O$5:O$49,0),"")</f>
        <v>1</v>
      </c>
      <c r="Q42" s="29"/>
      <c r="R42" s="29"/>
      <c r="S42" s="29"/>
      <c r="T42" s="29"/>
      <c r="U42" s="29"/>
      <c r="V42" s="29"/>
      <c r="W42" s="29"/>
      <c r="X42" s="30">
        <f t="shared" ref="X42:X49" si="25">IF(A42&lt;&gt;"",IF(W42&lt;&gt;7.77,SUM(Q42:W42),SUM(Q42:V42)),"")</f>
        <v>0</v>
      </c>
      <c r="Y42" s="31">
        <f t="shared" ref="Y42:Y49" si="26">IF(A42&lt;&gt;"",IF(W42=7.77,X42/6,X42/7),"")</f>
        <v>0</v>
      </c>
      <c r="Z42" s="33">
        <f t="shared" ref="Z42:Z49" si="27">IF(A42&lt;&gt;"",RANK(Y42,Y$5:Y$49,0),"")</f>
        <v>1</v>
      </c>
      <c r="AA42" s="34"/>
      <c r="AB42" s="34"/>
      <c r="AC42" s="34"/>
      <c r="AD42" s="34"/>
      <c r="AE42" s="35">
        <f t="shared" ref="AE42:AE49" si="28">IF(A42&lt;&gt;"",SUM(AA42:AD42),"")</f>
        <v>0</v>
      </c>
      <c r="AF42" s="35">
        <f t="shared" ref="AF42:AF49" si="29">IF(A42&lt;&gt;"",AE42/4,"")</f>
        <v>0</v>
      </c>
      <c r="AG42" s="36">
        <f t="shared" ref="AG42:AG49" si="30">IF(A42&lt;&gt;"",RANK(AF42,AF$5:AF$49,0),"")</f>
        <v>1</v>
      </c>
      <c r="AH42" s="35">
        <f t="shared" ref="AH42:AH49" si="31">IF(A42&lt;&gt;"",I42*2+O42*2+Y42+AF42*1.5,"")</f>
        <v>0</v>
      </c>
      <c r="AI42" s="35">
        <f t="shared" si="15"/>
        <v>0</v>
      </c>
      <c r="AJ42" s="37">
        <f t="shared" ref="AJ42:AJ49" si="32">IF(A42&lt;&gt;"",RANK(AI42,AI$5:AI$49,0),"")</f>
        <v>1</v>
      </c>
      <c r="AK42" s="38" t="str">
        <f t="shared" ref="AK42:AK49" si="33">IF(A42&lt;&gt;"",IF(AI42&gt;=16,"شكر",IF(AI42&gt;=15,"شرف",IF(AI42&gt;=14,"تشجيع",IF(AI42&gt;=13,"رضا","")))),"")</f>
        <v/>
      </c>
    </row>
    <row r="43" spans="1:37" s="82" customFormat="1">
      <c r="A43" s="26">
        <f>IF(المدخلات!C40&lt;&gt;0,المدخلات!C40,"")</f>
        <v>39</v>
      </c>
      <c r="B43" s="27" t="str">
        <f>IF(المدخلات!D40&lt;&gt;"",المدخلات!D40,"")</f>
        <v/>
      </c>
      <c r="C43" s="28" t="str">
        <f>IF(المدخلات!E40&lt;&gt;"",المدخلات!E40,"")</f>
        <v/>
      </c>
      <c r="D43" s="29"/>
      <c r="E43" s="29"/>
      <c r="F43" s="29"/>
      <c r="G43" s="29"/>
      <c r="H43" s="30">
        <f t="shared" si="19"/>
        <v>0</v>
      </c>
      <c r="I43" s="31">
        <f t="shared" si="20"/>
        <v>0</v>
      </c>
      <c r="J43" s="32">
        <f t="shared" si="21"/>
        <v>1</v>
      </c>
      <c r="K43" s="29"/>
      <c r="L43" s="29"/>
      <c r="M43" s="29"/>
      <c r="N43" s="30">
        <f t="shared" si="22"/>
        <v>0</v>
      </c>
      <c r="O43" s="31">
        <f t="shared" si="23"/>
        <v>0</v>
      </c>
      <c r="P43" s="32">
        <f t="shared" si="24"/>
        <v>1</v>
      </c>
      <c r="Q43" s="29"/>
      <c r="R43" s="29"/>
      <c r="S43" s="29"/>
      <c r="T43" s="29"/>
      <c r="U43" s="29"/>
      <c r="V43" s="29"/>
      <c r="W43" s="29"/>
      <c r="X43" s="30">
        <f t="shared" si="25"/>
        <v>0</v>
      </c>
      <c r="Y43" s="31">
        <f t="shared" si="26"/>
        <v>0</v>
      </c>
      <c r="Z43" s="33">
        <f t="shared" si="27"/>
        <v>1</v>
      </c>
      <c r="AA43" s="34"/>
      <c r="AB43" s="34"/>
      <c r="AC43" s="34"/>
      <c r="AD43" s="34"/>
      <c r="AE43" s="35">
        <f t="shared" si="28"/>
        <v>0</v>
      </c>
      <c r="AF43" s="35">
        <f t="shared" si="29"/>
        <v>0</v>
      </c>
      <c r="AG43" s="36">
        <f t="shared" si="30"/>
        <v>1</v>
      </c>
      <c r="AH43" s="35">
        <f t="shared" si="31"/>
        <v>0</v>
      </c>
      <c r="AI43" s="35">
        <f t="shared" si="15"/>
        <v>0</v>
      </c>
      <c r="AJ43" s="37">
        <f t="shared" si="32"/>
        <v>1</v>
      </c>
      <c r="AK43" s="38" t="str">
        <f t="shared" si="33"/>
        <v/>
      </c>
    </row>
    <row r="44" spans="1:37" s="82" customFormat="1">
      <c r="A44" s="26">
        <f>IF(المدخلات!C41&lt;&gt;0,المدخلات!C41,"")</f>
        <v>40</v>
      </c>
      <c r="B44" s="27" t="str">
        <f>IF(المدخلات!D41&lt;&gt;"",المدخلات!D41,"")</f>
        <v/>
      </c>
      <c r="C44" s="28" t="str">
        <f>IF(المدخلات!E41&lt;&gt;"",المدخلات!E41,"")</f>
        <v/>
      </c>
      <c r="D44" s="29"/>
      <c r="E44" s="29"/>
      <c r="F44" s="29"/>
      <c r="G44" s="29"/>
      <c r="H44" s="30">
        <f t="shared" si="19"/>
        <v>0</v>
      </c>
      <c r="I44" s="31">
        <f t="shared" si="20"/>
        <v>0</v>
      </c>
      <c r="J44" s="32">
        <f t="shared" si="21"/>
        <v>1</v>
      </c>
      <c r="K44" s="29"/>
      <c r="L44" s="29"/>
      <c r="M44" s="29"/>
      <c r="N44" s="30">
        <f t="shared" si="22"/>
        <v>0</v>
      </c>
      <c r="O44" s="31">
        <f t="shared" si="23"/>
        <v>0</v>
      </c>
      <c r="P44" s="32">
        <f t="shared" si="24"/>
        <v>1</v>
      </c>
      <c r="Q44" s="29"/>
      <c r="R44" s="29"/>
      <c r="S44" s="29"/>
      <c r="T44" s="29"/>
      <c r="U44" s="29"/>
      <c r="V44" s="29"/>
      <c r="W44" s="29"/>
      <c r="X44" s="30">
        <f t="shared" si="25"/>
        <v>0</v>
      </c>
      <c r="Y44" s="31">
        <f t="shared" si="26"/>
        <v>0</v>
      </c>
      <c r="Z44" s="33">
        <f t="shared" si="27"/>
        <v>1</v>
      </c>
      <c r="AA44" s="34"/>
      <c r="AB44" s="34"/>
      <c r="AC44" s="34"/>
      <c r="AD44" s="34"/>
      <c r="AE44" s="35">
        <f t="shared" si="28"/>
        <v>0</v>
      </c>
      <c r="AF44" s="35">
        <f t="shared" si="29"/>
        <v>0</v>
      </c>
      <c r="AG44" s="36">
        <f t="shared" si="30"/>
        <v>1</v>
      </c>
      <c r="AH44" s="35">
        <f t="shared" si="31"/>
        <v>0</v>
      </c>
      <c r="AI44" s="35">
        <f t="shared" si="15"/>
        <v>0</v>
      </c>
      <c r="AJ44" s="37">
        <f t="shared" si="32"/>
        <v>1</v>
      </c>
      <c r="AK44" s="38" t="str">
        <f t="shared" si="33"/>
        <v/>
      </c>
    </row>
    <row r="45" spans="1:37" s="82" customFormat="1">
      <c r="A45" s="26">
        <f>IF(المدخلات!C42&lt;&gt;0,المدخلات!C42,"")</f>
        <v>41</v>
      </c>
      <c r="B45" s="27" t="str">
        <f>IF(المدخلات!D42&lt;&gt;"",المدخلات!D42,"")</f>
        <v/>
      </c>
      <c r="C45" s="28" t="str">
        <f>IF(المدخلات!E42&lt;&gt;"",المدخلات!E42,"")</f>
        <v/>
      </c>
      <c r="D45" s="29"/>
      <c r="E45" s="29"/>
      <c r="F45" s="29"/>
      <c r="G45" s="29"/>
      <c r="H45" s="30">
        <f t="shared" si="19"/>
        <v>0</v>
      </c>
      <c r="I45" s="31">
        <f t="shared" si="20"/>
        <v>0</v>
      </c>
      <c r="J45" s="32">
        <f t="shared" si="21"/>
        <v>1</v>
      </c>
      <c r="K45" s="29"/>
      <c r="L45" s="29"/>
      <c r="M45" s="29"/>
      <c r="N45" s="30">
        <f t="shared" si="22"/>
        <v>0</v>
      </c>
      <c r="O45" s="31">
        <f t="shared" si="23"/>
        <v>0</v>
      </c>
      <c r="P45" s="32">
        <f t="shared" si="24"/>
        <v>1</v>
      </c>
      <c r="Q45" s="29"/>
      <c r="R45" s="29"/>
      <c r="S45" s="29"/>
      <c r="T45" s="29"/>
      <c r="U45" s="29"/>
      <c r="V45" s="29"/>
      <c r="W45" s="29"/>
      <c r="X45" s="30">
        <f t="shared" si="25"/>
        <v>0</v>
      </c>
      <c r="Y45" s="31">
        <f t="shared" si="26"/>
        <v>0</v>
      </c>
      <c r="Z45" s="33">
        <f t="shared" si="27"/>
        <v>1</v>
      </c>
      <c r="AA45" s="34"/>
      <c r="AB45" s="34"/>
      <c r="AC45" s="34"/>
      <c r="AD45" s="34"/>
      <c r="AE45" s="35">
        <f t="shared" si="28"/>
        <v>0</v>
      </c>
      <c r="AF45" s="35">
        <f t="shared" si="29"/>
        <v>0</v>
      </c>
      <c r="AG45" s="36">
        <f t="shared" si="30"/>
        <v>1</v>
      </c>
      <c r="AH45" s="35">
        <f t="shared" si="31"/>
        <v>0</v>
      </c>
      <c r="AI45" s="35">
        <f t="shared" si="15"/>
        <v>0</v>
      </c>
      <c r="AJ45" s="37">
        <f t="shared" si="32"/>
        <v>1</v>
      </c>
      <c r="AK45" s="38" t="str">
        <f t="shared" si="33"/>
        <v/>
      </c>
    </row>
    <row r="46" spans="1:37" s="82" customFormat="1">
      <c r="A46" s="26">
        <f>IF(المدخلات!C43&lt;&gt;0,المدخلات!C43,"")</f>
        <v>42</v>
      </c>
      <c r="B46" s="27" t="str">
        <f>IF(المدخلات!D43&lt;&gt;"",المدخلات!D43,"")</f>
        <v/>
      </c>
      <c r="C46" s="28" t="str">
        <f>IF(المدخلات!E43&lt;&gt;"",المدخلات!E43,"")</f>
        <v/>
      </c>
      <c r="D46" s="29"/>
      <c r="E46" s="29"/>
      <c r="F46" s="29"/>
      <c r="G46" s="29"/>
      <c r="H46" s="30">
        <f t="shared" si="19"/>
        <v>0</v>
      </c>
      <c r="I46" s="31">
        <f t="shared" si="20"/>
        <v>0</v>
      </c>
      <c r="J46" s="32">
        <f t="shared" si="21"/>
        <v>1</v>
      </c>
      <c r="K46" s="29"/>
      <c r="L46" s="29"/>
      <c r="M46" s="29"/>
      <c r="N46" s="30">
        <f t="shared" si="22"/>
        <v>0</v>
      </c>
      <c r="O46" s="31">
        <f t="shared" si="23"/>
        <v>0</v>
      </c>
      <c r="P46" s="32">
        <f t="shared" si="24"/>
        <v>1</v>
      </c>
      <c r="Q46" s="29"/>
      <c r="R46" s="29"/>
      <c r="S46" s="29"/>
      <c r="T46" s="29"/>
      <c r="U46" s="29"/>
      <c r="V46" s="29"/>
      <c r="W46" s="29"/>
      <c r="X46" s="30">
        <f t="shared" si="25"/>
        <v>0</v>
      </c>
      <c r="Y46" s="31">
        <f t="shared" si="26"/>
        <v>0</v>
      </c>
      <c r="Z46" s="33">
        <f t="shared" si="27"/>
        <v>1</v>
      </c>
      <c r="AA46" s="34"/>
      <c r="AB46" s="34"/>
      <c r="AC46" s="34"/>
      <c r="AD46" s="34"/>
      <c r="AE46" s="35">
        <f t="shared" si="28"/>
        <v>0</v>
      </c>
      <c r="AF46" s="35">
        <f t="shared" si="29"/>
        <v>0</v>
      </c>
      <c r="AG46" s="36">
        <f t="shared" si="30"/>
        <v>1</v>
      </c>
      <c r="AH46" s="35">
        <f t="shared" si="31"/>
        <v>0</v>
      </c>
      <c r="AI46" s="35">
        <f t="shared" si="15"/>
        <v>0</v>
      </c>
      <c r="AJ46" s="37">
        <f t="shared" si="32"/>
        <v>1</v>
      </c>
      <c r="AK46" s="38" t="str">
        <f t="shared" si="33"/>
        <v/>
      </c>
    </row>
    <row r="47" spans="1:37" s="82" customFormat="1">
      <c r="A47" s="26">
        <f>IF(المدخلات!C44&lt;&gt;0,المدخلات!C44,"")</f>
        <v>43</v>
      </c>
      <c r="B47" s="27" t="str">
        <f>IF(المدخلات!D44&lt;&gt;"",المدخلات!D44,"")</f>
        <v/>
      </c>
      <c r="C47" s="28" t="str">
        <f>IF(المدخلات!E44&lt;&gt;"",المدخلات!E44,"")</f>
        <v/>
      </c>
      <c r="D47" s="29"/>
      <c r="E47" s="29"/>
      <c r="F47" s="29"/>
      <c r="G47" s="29"/>
      <c r="H47" s="30">
        <f t="shared" si="19"/>
        <v>0</v>
      </c>
      <c r="I47" s="31">
        <f t="shared" si="20"/>
        <v>0</v>
      </c>
      <c r="J47" s="32">
        <f t="shared" si="21"/>
        <v>1</v>
      </c>
      <c r="K47" s="29"/>
      <c r="L47" s="29"/>
      <c r="M47" s="29"/>
      <c r="N47" s="30">
        <f t="shared" si="22"/>
        <v>0</v>
      </c>
      <c r="O47" s="31">
        <f t="shared" si="23"/>
        <v>0</v>
      </c>
      <c r="P47" s="32">
        <f t="shared" si="24"/>
        <v>1</v>
      </c>
      <c r="Q47" s="29"/>
      <c r="R47" s="29"/>
      <c r="S47" s="29"/>
      <c r="T47" s="29"/>
      <c r="U47" s="29"/>
      <c r="V47" s="29"/>
      <c r="W47" s="29"/>
      <c r="X47" s="30">
        <f t="shared" si="25"/>
        <v>0</v>
      </c>
      <c r="Y47" s="31">
        <f t="shared" si="26"/>
        <v>0</v>
      </c>
      <c r="Z47" s="33">
        <f t="shared" si="27"/>
        <v>1</v>
      </c>
      <c r="AA47" s="34"/>
      <c r="AB47" s="34"/>
      <c r="AC47" s="34"/>
      <c r="AD47" s="34"/>
      <c r="AE47" s="35">
        <f t="shared" si="28"/>
        <v>0</v>
      </c>
      <c r="AF47" s="35">
        <f t="shared" si="29"/>
        <v>0</v>
      </c>
      <c r="AG47" s="36">
        <f t="shared" si="30"/>
        <v>1</v>
      </c>
      <c r="AH47" s="35">
        <f t="shared" si="31"/>
        <v>0</v>
      </c>
      <c r="AI47" s="35">
        <f t="shared" si="15"/>
        <v>0</v>
      </c>
      <c r="AJ47" s="37">
        <f t="shared" si="32"/>
        <v>1</v>
      </c>
      <c r="AK47" s="38" t="str">
        <f t="shared" si="33"/>
        <v/>
      </c>
    </row>
    <row r="48" spans="1:37" s="82" customFormat="1">
      <c r="A48" s="26">
        <f>IF(المدخلات!C45&lt;&gt;0,المدخلات!C45,"")</f>
        <v>44</v>
      </c>
      <c r="B48" s="27" t="str">
        <f>IF(المدخلات!D45&lt;&gt;"",المدخلات!D45,"")</f>
        <v/>
      </c>
      <c r="C48" s="28" t="str">
        <f>IF(المدخلات!E45&lt;&gt;"",المدخلات!E45,"")</f>
        <v/>
      </c>
      <c r="D48" s="29"/>
      <c r="E48" s="29"/>
      <c r="F48" s="29"/>
      <c r="G48" s="29"/>
      <c r="H48" s="30">
        <f t="shared" si="19"/>
        <v>0</v>
      </c>
      <c r="I48" s="31">
        <f t="shared" si="20"/>
        <v>0</v>
      </c>
      <c r="J48" s="32">
        <f t="shared" si="21"/>
        <v>1</v>
      </c>
      <c r="K48" s="29"/>
      <c r="L48" s="29"/>
      <c r="M48" s="29"/>
      <c r="N48" s="30">
        <f t="shared" si="22"/>
        <v>0</v>
      </c>
      <c r="O48" s="31">
        <f t="shared" si="23"/>
        <v>0</v>
      </c>
      <c r="P48" s="32">
        <f t="shared" si="24"/>
        <v>1</v>
      </c>
      <c r="Q48" s="29"/>
      <c r="R48" s="29"/>
      <c r="S48" s="29"/>
      <c r="T48" s="29"/>
      <c r="U48" s="29"/>
      <c r="V48" s="29"/>
      <c r="W48" s="29"/>
      <c r="X48" s="30">
        <f t="shared" si="25"/>
        <v>0</v>
      </c>
      <c r="Y48" s="31">
        <f t="shared" si="26"/>
        <v>0</v>
      </c>
      <c r="Z48" s="33">
        <f t="shared" si="27"/>
        <v>1</v>
      </c>
      <c r="AA48" s="34"/>
      <c r="AB48" s="34"/>
      <c r="AC48" s="34"/>
      <c r="AD48" s="34"/>
      <c r="AE48" s="35">
        <f t="shared" si="28"/>
        <v>0</v>
      </c>
      <c r="AF48" s="35">
        <f t="shared" si="29"/>
        <v>0</v>
      </c>
      <c r="AG48" s="36">
        <f t="shared" si="30"/>
        <v>1</v>
      </c>
      <c r="AH48" s="35">
        <f t="shared" si="31"/>
        <v>0</v>
      </c>
      <c r="AI48" s="35">
        <f t="shared" si="15"/>
        <v>0</v>
      </c>
      <c r="AJ48" s="37">
        <f t="shared" si="32"/>
        <v>1</v>
      </c>
      <c r="AK48" s="38" t="str">
        <f t="shared" si="33"/>
        <v/>
      </c>
    </row>
    <row r="49" spans="1:43" s="82" customFormat="1">
      <c r="A49" s="26">
        <f>IF(المدخلات!C46&lt;&gt;0,المدخلات!C46,"")</f>
        <v>45</v>
      </c>
      <c r="B49" s="27" t="str">
        <f>IF(المدخلات!D46&lt;&gt;"",المدخلات!D46,"")</f>
        <v/>
      </c>
      <c r="C49" s="28" t="str">
        <f>IF(المدخلات!E46&lt;&gt;"",المدخلات!E46,"")</f>
        <v/>
      </c>
      <c r="D49" s="29"/>
      <c r="E49" s="29"/>
      <c r="F49" s="29"/>
      <c r="G49" s="29"/>
      <c r="H49" s="30">
        <f t="shared" si="19"/>
        <v>0</v>
      </c>
      <c r="I49" s="31">
        <f t="shared" si="20"/>
        <v>0</v>
      </c>
      <c r="J49" s="32">
        <f t="shared" si="21"/>
        <v>1</v>
      </c>
      <c r="K49" s="29"/>
      <c r="L49" s="29"/>
      <c r="M49" s="29"/>
      <c r="N49" s="30">
        <f t="shared" si="22"/>
        <v>0</v>
      </c>
      <c r="O49" s="31">
        <f t="shared" si="23"/>
        <v>0</v>
      </c>
      <c r="P49" s="32">
        <f t="shared" si="24"/>
        <v>1</v>
      </c>
      <c r="Q49" s="29"/>
      <c r="R49" s="29"/>
      <c r="S49" s="29"/>
      <c r="T49" s="29"/>
      <c r="U49" s="29"/>
      <c r="V49" s="29"/>
      <c r="W49" s="29"/>
      <c r="X49" s="30">
        <f t="shared" si="25"/>
        <v>0</v>
      </c>
      <c r="Y49" s="31">
        <f t="shared" si="26"/>
        <v>0</v>
      </c>
      <c r="Z49" s="33">
        <f t="shared" si="27"/>
        <v>1</v>
      </c>
      <c r="AA49" s="34"/>
      <c r="AB49" s="34"/>
      <c r="AC49" s="34"/>
      <c r="AD49" s="34"/>
      <c r="AE49" s="35">
        <f t="shared" si="28"/>
        <v>0</v>
      </c>
      <c r="AF49" s="35">
        <f t="shared" si="29"/>
        <v>0</v>
      </c>
      <c r="AG49" s="36">
        <f t="shared" si="30"/>
        <v>1</v>
      </c>
      <c r="AH49" s="35">
        <f t="shared" si="31"/>
        <v>0</v>
      </c>
      <c r="AI49" s="35">
        <f t="shared" si="15"/>
        <v>0</v>
      </c>
      <c r="AJ49" s="37">
        <f t="shared" si="32"/>
        <v>1</v>
      </c>
      <c r="AK49" s="38" t="str">
        <f t="shared" si="33"/>
        <v/>
      </c>
    </row>
    <row r="51" spans="1:43" s="82" customFormat="1">
      <c r="A51" s="384" t="s">
        <v>6</v>
      </c>
      <c r="B51" s="384"/>
      <c r="C51" s="457" t="str">
        <f>C1</f>
        <v/>
      </c>
      <c r="D51" s="457"/>
      <c r="E51" s="457"/>
      <c r="F51" s="457"/>
      <c r="G51" s="81"/>
      <c r="H51" s="384" t="s">
        <v>7</v>
      </c>
      <c r="I51" s="384"/>
      <c r="J51" s="457" t="str">
        <f>J1</f>
        <v/>
      </c>
      <c r="K51" s="457"/>
      <c r="L51" s="457"/>
      <c r="M51" s="457"/>
      <c r="N51" s="81"/>
      <c r="O51" s="384" t="s">
        <v>8</v>
      </c>
      <c r="P51" s="384"/>
      <c r="Q51" s="457" t="str">
        <f>Q1</f>
        <v/>
      </c>
      <c r="R51" s="457"/>
      <c r="S51" s="457"/>
      <c r="T51" s="81"/>
      <c r="U51" s="384" t="s">
        <v>9</v>
      </c>
      <c r="V51" s="384"/>
      <c r="W51" s="457" t="str">
        <f>W1</f>
        <v>2019-2018</v>
      </c>
      <c r="X51" s="457"/>
      <c r="Y51" s="457"/>
      <c r="Z51" s="81"/>
      <c r="AA51" s="81"/>
      <c r="AB51" s="81"/>
    </row>
    <row r="52" spans="1:43" ht="20.25">
      <c r="K52" s="387" t="s">
        <v>118</v>
      </c>
      <c r="L52" s="387"/>
      <c r="M52" s="387"/>
      <c r="N52" s="388"/>
      <c r="O52" s="387"/>
      <c r="P52" s="387"/>
      <c r="Q52" s="387"/>
      <c r="R52" s="387"/>
      <c r="S52" s="387"/>
      <c r="T52" s="388"/>
      <c r="U52" s="387"/>
      <c r="V52" s="387"/>
    </row>
    <row r="54" spans="1:43" ht="49.5" customHeight="1">
      <c r="A54" s="76"/>
      <c r="B54" s="44"/>
      <c r="C54" s="44"/>
      <c r="D54" s="63" t="s">
        <v>22</v>
      </c>
      <c r="E54" s="63" t="s">
        <v>23</v>
      </c>
      <c r="F54" s="63" t="s">
        <v>24</v>
      </c>
      <c r="G54" s="63" t="s">
        <v>25</v>
      </c>
      <c r="I54" s="20" t="s">
        <v>27</v>
      </c>
      <c r="J54" s="40"/>
      <c r="K54" s="18" t="s">
        <v>29</v>
      </c>
      <c r="L54" s="19" t="s">
        <v>30</v>
      </c>
      <c r="M54" s="19" t="s">
        <v>31</v>
      </c>
      <c r="O54" s="20" t="s">
        <v>27</v>
      </c>
      <c r="P54" s="40"/>
      <c r="Q54" s="21" t="s">
        <v>32</v>
      </c>
      <c r="R54" s="22" t="s">
        <v>33</v>
      </c>
      <c r="S54" s="22" t="s">
        <v>34</v>
      </c>
      <c r="T54" s="22" t="s">
        <v>35</v>
      </c>
      <c r="U54" s="23" t="s">
        <v>36</v>
      </c>
      <c r="V54" s="23" t="s">
        <v>37</v>
      </c>
      <c r="W54" s="23" t="s">
        <v>38</v>
      </c>
      <c r="Y54" s="20" t="s">
        <v>27</v>
      </c>
      <c r="Z54" s="40"/>
      <c r="AA54" s="24" t="str">
        <f>AA4</f>
        <v>Expr orale</v>
      </c>
      <c r="AB54" s="24" t="str">
        <f>AB4</f>
        <v>Lecture</v>
      </c>
      <c r="AC54" s="24" t="str">
        <f>AC4</f>
        <v>Prod écrite</v>
      </c>
      <c r="AD54" s="24" t="str">
        <f>AD4</f>
        <v>الأنقليزية</v>
      </c>
      <c r="AF54" s="20" t="s">
        <v>27</v>
      </c>
      <c r="AG54" s="40"/>
      <c r="AI54" s="20" t="s">
        <v>44</v>
      </c>
      <c r="AO54" s="45"/>
      <c r="AP54" s="46"/>
    </row>
    <row r="55" spans="1:43">
      <c r="B55" s="348" t="s">
        <v>47</v>
      </c>
      <c r="C55" s="349"/>
      <c r="D55" s="164">
        <f>MAX(D5:D49)</f>
        <v>0</v>
      </c>
      <c r="E55" s="164">
        <f>MAX(E5:E49)</f>
        <v>0</v>
      </c>
      <c r="F55" s="164">
        <f>MAX(F5:F49)</f>
        <v>0</v>
      </c>
      <c r="G55" s="164">
        <f>MAX(G5:G49)</f>
        <v>0</v>
      </c>
      <c r="I55" s="164">
        <f>MAX(I5:I49)</f>
        <v>0</v>
      </c>
      <c r="J55" s="40"/>
      <c r="K55" s="164">
        <f>MAX(K5:K49)</f>
        <v>0</v>
      </c>
      <c r="L55" s="164">
        <f>MAX(L5:L49)</f>
        <v>0</v>
      </c>
      <c r="M55" s="164">
        <f>MAX(M5:M49)</f>
        <v>0</v>
      </c>
      <c r="O55" s="164">
        <f>MAX(O5:O49)</f>
        <v>0</v>
      </c>
      <c r="P55" s="40"/>
      <c r="Q55" s="164">
        <f t="shared" ref="Q55:V55" si="34">MAX(Q5:Q49)</f>
        <v>0</v>
      </c>
      <c r="R55" s="164">
        <f t="shared" si="34"/>
        <v>0</v>
      </c>
      <c r="S55" s="164">
        <f t="shared" si="34"/>
        <v>0</v>
      </c>
      <c r="T55" s="164">
        <f t="shared" si="34"/>
        <v>0</v>
      </c>
      <c r="U55" s="164">
        <f t="shared" si="34"/>
        <v>0</v>
      </c>
      <c r="V55" s="164">
        <f t="shared" si="34"/>
        <v>0</v>
      </c>
      <c r="W55" s="164">
        <f t="array" ref="W55">MAX(IF(W5:W49&lt;&gt;7.77,W5:W49))</f>
        <v>0</v>
      </c>
      <c r="Y55" s="164">
        <f>MAX(Y5:Y49)</f>
        <v>0</v>
      </c>
      <c r="Z55" s="40"/>
      <c r="AA55" s="164">
        <f>MAX(AA5:AA49)</f>
        <v>0</v>
      </c>
      <c r="AB55" s="164">
        <f>MAX(AB5:AB49)</f>
        <v>0</v>
      </c>
      <c r="AC55" s="164">
        <f>MAX(AC5:AC49)</f>
        <v>0</v>
      </c>
      <c r="AD55" s="164">
        <f>MAX(AD5:AD49)</f>
        <v>0</v>
      </c>
      <c r="AF55" s="164">
        <f>MAX(AF5:AF49)</f>
        <v>0</v>
      </c>
      <c r="AG55" s="40"/>
      <c r="AI55" s="164">
        <f>MAX(AI5:AI49)</f>
        <v>0</v>
      </c>
    </row>
    <row r="56" spans="1:43">
      <c r="B56" s="348" t="s">
        <v>48</v>
      </c>
      <c r="C56" s="349"/>
      <c r="D56" s="41">
        <f>MIN(D5:D49)</f>
        <v>0</v>
      </c>
      <c r="E56" s="41">
        <f>MIN(E5:E49)</f>
        <v>0</v>
      </c>
      <c r="F56" s="41">
        <f>MIN(F5:F49)</f>
        <v>0</v>
      </c>
      <c r="G56" s="41">
        <f>MIN(G5:G49)</f>
        <v>0</v>
      </c>
      <c r="I56" s="41">
        <f>MIN(I5:I49)</f>
        <v>0</v>
      </c>
      <c r="J56" s="40"/>
      <c r="K56" s="41">
        <f>MIN(K5:K49)</f>
        <v>0</v>
      </c>
      <c r="L56" s="41">
        <f>MIN(L5:L49)</f>
        <v>0</v>
      </c>
      <c r="M56" s="41">
        <f>MIN(M5:M49)</f>
        <v>0</v>
      </c>
      <c r="O56" s="41">
        <f>MIN(O5:O49)</f>
        <v>0</v>
      </c>
      <c r="P56" s="40"/>
      <c r="Q56" s="41">
        <f t="shared" ref="Q56:V56" si="35">MIN(Q5:Q49)</f>
        <v>0</v>
      </c>
      <c r="R56" s="41">
        <f t="shared" si="35"/>
        <v>0</v>
      </c>
      <c r="S56" s="41">
        <f t="shared" si="35"/>
        <v>0</v>
      </c>
      <c r="T56" s="41">
        <f t="shared" si="35"/>
        <v>0</v>
      </c>
      <c r="U56" s="41">
        <f t="shared" si="35"/>
        <v>0</v>
      </c>
      <c r="V56" s="41">
        <f t="shared" si="35"/>
        <v>0</v>
      </c>
      <c r="W56" s="41">
        <f t="array" ref="W56">MIN(IF(W5:W49&lt;&gt;7.77,W5:W49))</f>
        <v>0</v>
      </c>
      <c r="Y56" s="41">
        <f>MIN(Y5:Y49)</f>
        <v>0</v>
      </c>
      <c r="Z56" s="40"/>
      <c r="AA56" s="41">
        <f>MIN(AA5:AA49)</f>
        <v>0</v>
      </c>
      <c r="AB56" s="41">
        <f>MIN(AB5:AB49)</f>
        <v>0</v>
      </c>
      <c r="AC56" s="41">
        <f>MIN(AC5:AC49)</f>
        <v>0</v>
      </c>
      <c r="AD56" s="41">
        <f>MIN(AD5:AD49)</f>
        <v>0</v>
      </c>
      <c r="AF56" s="41">
        <f>MIN(AF5:AF49)</f>
        <v>0</v>
      </c>
      <c r="AG56" s="40"/>
      <c r="AI56" s="41">
        <f>MIN(AI5:AI49)</f>
        <v>0</v>
      </c>
    </row>
    <row r="57" spans="1:43" ht="15" customHeight="1">
      <c r="A57" s="347" t="s">
        <v>50</v>
      </c>
      <c r="B57" s="356" t="s">
        <v>51</v>
      </c>
      <c r="C57" s="356"/>
      <c r="D57" s="41" t="e">
        <f>AVERAGE(D5:D49)</f>
        <v>#DIV/0!</v>
      </c>
      <c r="E57" s="41" t="e">
        <f>AVERAGE(E5:E49)</f>
        <v>#DIV/0!</v>
      </c>
      <c r="F57" s="92" t="e">
        <f>AVERAGE(F5:F49)</f>
        <v>#DIV/0!</v>
      </c>
      <c r="G57" s="212" t="e">
        <f>AVERAGE(G5:G49)</f>
        <v>#DIV/0!</v>
      </c>
      <c r="I57" s="164">
        <f>AVERAGE(I5:I49)</f>
        <v>0</v>
      </c>
      <c r="J57" s="40"/>
      <c r="K57" s="41" t="e">
        <f>AVERAGE(K5:K49)</f>
        <v>#DIV/0!</v>
      </c>
      <c r="L57" s="92" t="e">
        <f>AVERAGE(L5:L49)</f>
        <v>#DIV/0!</v>
      </c>
      <c r="M57" s="212" t="e">
        <f>AVERAGE(M5:M49)</f>
        <v>#DIV/0!</v>
      </c>
      <c r="O57" s="212">
        <f>AVERAGE(O5:O49)</f>
        <v>0</v>
      </c>
      <c r="P57" s="47"/>
      <c r="Q57" s="41" t="e">
        <f t="shared" ref="Q57:V57" si="36">AVERAGE(Q5:Q49)</f>
        <v>#DIV/0!</v>
      </c>
      <c r="R57" s="41" t="e">
        <f t="shared" si="36"/>
        <v>#DIV/0!</v>
      </c>
      <c r="S57" s="41" t="e">
        <f t="shared" si="36"/>
        <v>#DIV/0!</v>
      </c>
      <c r="T57" s="41" t="e">
        <f t="shared" si="36"/>
        <v>#DIV/0!</v>
      </c>
      <c r="U57" s="41" t="e">
        <f t="shared" si="36"/>
        <v>#DIV/0!</v>
      </c>
      <c r="V57" s="92" t="e">
        <f t="shared" si="36"/>
        <v>#DIV/0!</v>
      </c>
      <c r="W57" s="212">
        <f t="array" ref="W57">AVERAGE(IF(W5:W49&lt;&gt;7.77,W5:W49))</f>
        <v>0</v>
      </c>
      <c r="Y57" s="212">
        <f>AVERAGE(Y5:Y49)</f>
        <v>0</v>
      </c>
      <c r="Z57" s="47"/>
      <c r="AA57" s="41" t="e">
        <f>AVERAGE(AA5:AA49)</f>
        <v>#DIV/0!</v>
      </c>
      <c r="AB57" s="41" t="e">
        <f>AVERAGE(AB5:AB49)</f>
        <v>#DIV/0!</v>
      </c>
      <c r="AC57" s="92" t="e">
        <f>AVERAGE(AC5:AC49)</f>
        <v>#DIV/0!</v>
      </c>
      <c r="AD57" s="212" t="e">
        <f>AVERAGE(AD5:AD49)</f>
        <v>#DIV/0!</v>
      </c>
      <c r="AF57" s="212">
        <f>AVERAGE(AF5:AF49)</f>
        <v>0</v>
      </c>
      <c r="AG57" s="47"/>
      <c r="AI57" s="164">
        <f>AVERAGE(AI5:AI49)</f>
        <v>0</v>
      </c>
      <c r="AO57" s="45"/>
      <c r="AP57" s="46"/>
    </row>
    <row r="58" spans="1:43">
      <c r="A58" s="347"/>
      <c r="B58" s="349" t="s">
        <v>52</v>
      </c>
      <c r="C58" s="356"/>
      <c r="D58" s="48">
        <f>COUNTIF(D5:D49,"&gt;=10")</f>
        <v>0</v>
      </c>
      <c r="E58" s="48">
        <f>COUNTIF(E5:E49,"&gt;=10")</f>
        <v>0</v>
      </c>
      <c r="F58" s="91">
        <f>COUNTIF(F5:F49,"&gt;=10")</f>
        <v>0</v>
      </c>
      <c r="G58" s="48">
        <f>COUNTIF(G5:G49,"&gt;=10")</f>
        <v>0</v>
      </c>
      <c r="I58" s="48">
        <f>COUNTIF(I5:I49,"&gt;=10")</f>
        <v>0</v>
      </c>
      <c r="J58" s="49"/>
      <c r="K58" s="48">
        <f>COUNTIF(K5:K49,"&gt;=10")</f>
        <v>0</v>
      </c>
      <c r="L58" s="91">
        <f>COUNTIF(L5:L49,"&gt;=10")</f>
        <v>0</v>
      </c>
      <c r="M58" s="48">
        <f>COUNTIF(M5:M49,"&gt;=10")</f>
        <v>0</v>
      </c>
      <c r="O58" s="48">
        <f>COUNTIF(O5:O49,"&gt;=10")</f>
        <v>0</v>
      </c>
      <c r="P58" s="50"/>
      <c r="Q58" s="48">
        <f t="shared" ref="Q58:V58" si="37">COUNTIF(Q5:Q49,"&gt;=10")</f>
        <v>0</v>
      </c>
      <c r="R58" s="48">
        <f t="shared" si="37"/>
        <v>0</v>
      </c>
      <c r="S58" s="48">
        <f t="shared" si="37"/>
        <v>0</v>
      </c>
      <c r="T58" s="48">
        <f t="shared" si="37"/>
        <v>0</v>
      </c>
      <c r="U58" s="48">
        <f t="shared" si="37"/>
        <v>0</v>
      </c>
      <c r="V58" s="91">
        <f t="shared" si="37"/>
        <v>0</v>
      </c>
      <c r="W58" s="51">
        <f>COUNTIF(W5:W49,"&gt;=10")-COUNTIF(W5:W49,"=7,77")</f>
        <v>0</v>
      </c>
      <c r="Y58" s="48">
        <f>COUNTIF(Y5:Y49,"&gt;=10")</f>
        <v>0</v>
      </c>
      <c r="Z58" s="50"/>
      <c r="AA58" s="48">
        <f>COUNTIF(AA5:AA49,"&gt;=10")</f>
        <v>0</v>
      </c>
      <c r="AB58" s="48">
        <f>COUNTIF(AB5:AB49,"&gt;=10")</f>
        <v>0</v>
      </c>
      <c r="AC58" s="91">
        <f>COUNTIF(AC5:AC49,"&gt;=10")</f>
        <v>0</v>
      </c>
      <c r="AD58" s="48">
        <f>COUNTIF(AD5:AD49,"&gt;=10")</f>
        <v>0</v>
      </c>
      <c r="AF58" s="48">
        <f>COUNTIF(AF5:AF49,"&gt;=10")</f>
        <v>0</v>
      </c>
      <c r="AG58" s="50"/>
      <c r="AI58" s="48">
        <f>COUNTIF(AI5:AI49,"&gt;=10")</f>
        <v>0</v>
      </c>
      <c r="AO58" s="45"/>
      <c r="AP58" s="46"/>
    </row>
    <row r="59" spans="1:43">
      <c r="A59" s="347"/>
      <c r="B59" s="379" t="s">
        <v>53</v>
      </c>
      <c r="C59" s="380"/>
      <c r="D59" s="53" t="e">
        <f>D58/(D58+D61)*100</f>
        <v>#DIV/0!</v>
      </c>
      <c r="E59" s="53" t="e">
        <f>E58/(E58+E61)*100</f>
        <v>#DIV/0!</v>
      </c>
      <c r="F59" s="53" t="e">
        <f>F58/(F58+F61)*100</f>
        <v>#DIV/0!</v>
      </c>
      <c r="G59" s="119" t="e">
        <f>G58/(G58+G61)*100</f>
        <v>#DIV/0!</v>
      </c>
      <c r="I59" s="82"/>
      <c r="J59" s="82"/>
      <c r="K59" s="53" t="e">
        <f>K58/(K58+K61)*100</f>
        <v>#DIV/0!</v>
      </c>
      <c r="L59" s="53" t="e">
        <f>L58/(L58+L61)*100</f>
        <v>#DIV/0!</v>
      </c>
      <c r="M59" s="53" t="e">
        <f>M58/(M58+M61)*100</f>
        <v>#DIV/0!</v>
      </c>
      <c r="O59" s="82"/>
      <c r="P59" s="82"/>
      <c r="Q59" s="53" t="e">
        <f t="shared" ref="Q59:W59" si="38">Q58/(Q58+Q61)*100</f>
        <v>#DIV/0!</v>
      </c>
      <c r="R59" s="53" t="e">
        <f t="shared" si="38"/>
        <v>#DIV/0!</v>
      </c>
      <c r="S59" s="53" t="e">
        <f t="shared" si="38"/>
        <v>#DIV/0!</v>
      </c>
      <c r="T59" s="53" t="e">
        <f t="shared" si="38"/>
        <v>#DIV/0!</v>
      </c>
      <c r="U59" s="53" t="e">
        <f t="shared" si="38"/>
        <v>#DIV/0!</v>
      </c>
      <c r="V59" s="53" t="e">
        <f t="shared" si="38"/>
        <v>#DIV/0!</v>
      </c>
      <c r="W59" s="53" t="e">
        <f t="shared" si="38"/>
        <v>#DIV/0!</v>
      </c>
      <c r="Y59" s="50"/>
      <c r="Z59" s="50"/>
      <c r="AA59" s="53" t="e">
        <f>AA58/(AA58+AA61)*100</f>
        <v>#DIV/0!</v>
      </c>
      <c r="AB59" s="53" t="e">
        <f>AB58/(AB58+AB61)*100</f>
        <v>#DIV/0!</v>
      </c>
      <c r="AC59" s="53" t="e">
        <f>AC58/(AC58+AC61)*100</f>
        <v>#DIV/0!</v>
      </c>
      <c r="AD59" s="53" t="e">
        <f>AD58/(AD58+AD61)*100</f>
        <v>#DIV/0!</v>
      </c>
      <c r="AF59" s="50"/>
      <c r="AG59" s="50"/>
      <c r="AH59" s="50"/>
      <c r="AO59" s="45"/>
      <c r="AP59" s="46"/>
    </row>
    <row r="60" spans="1:43" s="52" customFormat="1">
      <c r="A60" s="347"/>
      <c r="B60" s="44"/>
      <c r="C60" s="44"/>
      <c r="D60" s="47"/>
      <c r="E60" s="47"/>
      <c r="F60" s="47"/>
      <c r="G60" s="47"/>
      <c r="I60" s="47"/>
      <c r="J60" s="47"/>
      <c r="K60" s="47"/>
      <c r="L60" s="47"/>
      <c r="M60" s="47"/>
      <c r="O60" s="47"/>
      <c r="P60" s="17"/>
      <c r="Q60" s="47"/>
      <c r="R60" s="47"/>
      <c r="S60" s="47"/>
      <c r="T60" s="47"/>
      <c r="U60" s="47"/>
      <c r="V60" s="47"/>
      <c r="W60" s="47"/>
      <c r="Y60" s="47"/>
      <c r="Z60" s="17"/>
      <c r="AA60" s="17"/>
      <c r="AB60" s="17"/>
      <c r="AC60" s="17"/>
      <c r="AD60" s="17"/>
      <c r="AF60" s="17"/>
      <c r="AG60" s="17"/>
      <c r="AH60" s="47"/>
      <c r="AI60" s="16"/>
      <c r="AJ60" s="16"/>
      <c r="AP60" s="44"/>
    </row>
    <row r="61" spans="1:43" ht="25.5" customHeight="1">
      <c r="A61" s="347"/>
      <c r="B61" s="379" t="s">
        <v>54</v>
      </c>
      <c r="C61" s="380"/>
      <c r="D61" s="53">
        <f>COUNTIF(D5:D49,"&lt;10")</f>
        <v>0</v>
      </c>
      <c r="E61" s="53">
        <f>COUNTIF(E5:E49,"&lt;10")</f>
        <v>0</v>
      </c>
      <c r="F61" s="53">
        <f>COUNTIF(F5:F49,"&lt;10")</f>
        <v>0</v>
      </c>
      <c r="G61" s="53">
        <f>COUNTIF(G5:G49,"&lt;10")</f>
        <v>0</v>
      </c>
      <c r="I61" s="53">
        <f>COUNTIF(I5:I49,"&lt;10")</f>
        <v>45</v>
      </c>
      <c r="J61" s="17"/>
      <c r="K61" s="53">
        <f>COUNTIF(K5:K49,"&lt;10")</f>
        <v>0</v>
      </c>
      <c r="L61" s="53">
        <f>COUNTIF(L5:L49,"&lt;10")</f>
        <v>0</v>
      </c>
      <c r="M61" s="53">
        <f>COUNTIF(M5:M49,"&lt;10")</f>
        <v>0</v>
      </c>
      <c r="O61" s="53">
        <f>COUNTIF(O5:O49,"&lt;10")</f>
        <v>45</v>
      </c>
      <c r="P61" s="17"/>
      <c r="Q61" s="53">
        <f t="shared" ref="Q61:W61" si="39">COUNTIF(Q5:Q49,"&lt;10")</f>
        <v>0</v>
      </c>
      <c r="R61" s="53">
        <f t="shared" si="39"/>
        <v>0</v>
      </c>
      <c r="S61" s="53">
        <f t="shared" si="39"/>
        <v>0</v>
      </c>
      <c r="T61" s="53">
        <f t="shared" si="39"/>
        <v>0</v>
      </c>
      <c r="U61" s="53">
        <f t="shared" si="39"/>
        <v>0</v>
      </c>
      <c r="V61" s="53">
        <f t="shared" si="39"/>
        <v>0</v>
      </c>
      <c r="W61" s="53">
        <f t="shared" si="39"/>
        <v>0</v>
      </c>
      <c r="Y61" s="53">
        <f>COUNTIF(Y5:Y49,"&lt;10")</f>
        <v>45</v>
      </c>
      <c r="Z61" s="17"/>
      <c r="AA61" s="53">
        <f>COUNTIF(AA5:AA49,"&lt;10")</f>
        <v>0</v>
      </c>
      <c r="AB61" s="53">
        <f>COUNTIF(AB5:AB49,"&lt;10")</f>
        <v>0</v>
      </c>
      <c r="AC61" s="53">
        <f>COUNTIF(AC5:AC49,"&lt;10")</f>
        <v>0</v>
      </c>
      <c r="AD61" s="53">
        <f>COUNTIF(AD5:AD49,"&lt;10")</f>
        <v>0</v>
      </c>
      <c r="AF61" s="17"/>
      <c r="AG61" s="82"/>
      <c r="AH61" s="82"/>
      <c r="AO61" s="45"/>
      <c r="AP61" s="46"/>
    </row>
    <row r="62" spans="1:43">
      <c r="A62" s="347"/>
      <c r="B62" s="379" t="s">
        <v>53</v>
      </c>
      <c r="C62" s="380"/>
      <c r="D62" s="53" t="e">
        <f>D61/(D61+D58)*100</f>
        <v>#DIV/0!</v>
      </c>
      <c r="E62" s="53" t="e">
        <f>E61/(E61+E58)*100</f>
        <v>#DIV/0!</v>
      </c>
      <c r="F62" s="53" t="e">
        <f>F61/(F61+F58)*100</f>
        <v>#DIV/0!</v>
      </c>
      <c r="G62" s="53" t="e">
        <f>G61/(G61+G58)*100</f>
        <v>#DIV/0!</v>
      </c>
      <c r="I62" s="53">
        <f>I61/(I61+I58)*100</f>
        <v>100</v>
      </c>
      <c r="J62" s="17"/>
      <c r="K62" s="53" t="e">
        <f>K61/(K61+K58)*100</f>
        <v>#DIV/0!</v>
      </c>
      <c r="L62" s="53" t="e">
        <f>L61/(L61+L58)*100</f>
        <v>#DIV/0!</v>
      </c>
      <c r="M62" s="53" t="e">
        <f>M61/(M61+M58)*100</f>
        <v>#DIV/0!</v>
      </c>
      <c r="O62" s="53">
        <f>O61/(O61+O58)*100</f>
        <v>100</v>
      </c>
      <c r="P62" s="54"/>
      <c r="Q62" s="53" t="e">
        <f t="shared" ref="Q62:W62" si="40">Q61/(Q61+Q58)*100</f>
        <v>#DIV/0!</v>
      </c>
      <c r="R62" s="53" t="e">
        <f t="shared" si="40"/>
        <v>#DIV/0!</v>
      </c>
      <c r="S62" s="53" t="e">
        <f t="shared" si="40"/>
        <v>#DIV/0!</v>
      </c>
      <c r="T62" s="53" t="e">
        <f t="shared" si="40"/>
        <v>#DIV/0!</v>
      </c>
      <c r="U62" s="53" t="e">
        <f t="shared" si="40"/>
        <v>#DIV/0!</v>
      </c>
      <c r="V62" s="53" t="e">
        <f t="shared" si="40"/>
        <v>#DIV/0!</v>
      </c>
      <c r="W62" s="53" t="e">
        <f t="shared" si="40"/>
        <v>#DIV/0!</v>
      </c>
      <c r="Y62" s="53">
        <f>Y61/(Y61+Y58)*100</f>
        <v>100</v>
      </c>
      <c r="Z62" s="82"/>
      <c r="AA62" s="53" t="e">
        <f>AA61/(AA61+AA58)*100</f>
        <v>#DIV/0!</v>
      </c>
      <c r="AB62" s="53" t="e">
        <f>AB61/(AB61+AB58)*100</f>
        <v>#DIV/0!</v>
      </c>
      <c r="AC62" s="53" t="e">
        <f>AC61/(AC61+AC58)*100</f>
        <v>#DIV/0!</v>
      </c>
      <c r="AD62" s="53" t="e">
        <f>AD61/(AD61+AD58)*100</f>
        <v>#DIV/0!</v>
      </c>
      <c r="AF62" s="82"/>
      <c r="AG62" s="82"/>
      <c r="AH62" s="82"/>
      <c r="AO62" s="45"/>
      <c r="AP62" s="46"/>
    </row>
    <row r="63" spans="1:43" s="52" customFormat="1">
      <c r="A63" s="55"/>
      <c r="B63" s="56"/>
      <c r="C63" s="56"/>
      <c r="D63" s="57"/>
      <c r="E63" s="57"/>
      <c r="F63" s="57"/>
      <c r="G63" s="57"/>
      <c r="H63" s="54"/>
      <c r="I63" s="54"/>
      <c r="J63" s="54"/>
      <c r="K63" s="57"/>
      <c r="L63" s="57"/>
      <c r="M63" s="57"/>
      <c r="N63" s="54"/>
      <c r="O63" s="54"/>
      <c r="P63" s="17"/>
      <c r="Q63" s="57"/>
      <c r="R63" s="57"/>
      <c r="S63" s="57"/>
      <c r="T63" s="57"/>
      <c r="U63" s="57"/>
      <c r="V63" s="57"/>
      <c r="W63" s="57"/>
      <c r="X63" s="54"/>
      <c r="AQ63" s="44"/>
    </row>
    <row r="64" spans="1:43">
      <c r="AP64" s="45"/>
      <c r="AQ64" s="46"/>
    </row>
    <row r="65" spans="1:43">
      <c r="N65" s="384" t="s">
        <v>51</v>
      </c>
      <c r="O65" s="384"/>
      <c r="P65" s="384"/>
      <c r="Q65" s="384"/>
      <c r="R65" s="384"/>
      <c r="AP65" s="45"/>
      <c r="AQ65" s="46"/>
    </row>
    <row r="66" spans="1:43">
      <c r="N66" s="89" t="s">
        <v>76</v>
      </c>
      <c r="O66" s="90"/>
      <c r="P66" s="90"/>
      <c r="Q66" s="90"/>
      <c r="R66" s="90"/>
      <c r="S66" s="385">
        <f>AVERAGE(AI5:AI49)</f>
        <v>0</v>
      </c>
      <c r="T66" s="385"/>
      <c r="V66" s="386" t="s">
        <v>55</v>
      </c>
      <c r="W66" s="386"/>
      <c r="AN66" s="45"/>
      <c r="AO66" s="46"/>
    </row>
    <row r="67" spans="1:43" ht="15.75">
      <c r="G67" s="121" t="s">
        <v>73</v>
      </c>
      <c r="H67" s="121" t="s">
        <v>53</v>
      </c>
      <c r="N67" s="93" t="s">
        <v>16</v>
      </c>
      <c r="O67" s="94"/>
      <c r="P67" s="94"/>
      <c r="Q67" s="94"/>
      <c r="R67" s="95"/>
      <c r="S67" s="385">
        <f>I57</f>
        <v>0</v>
      </c>
      <c r="T67" s="385"/>
      <c r="V67" s="59" t="s">
        <v>56</v>
      </c>
      <c r="W67" s="120">
        <f>COUNTIF(AK5:AK49,V67)</f>
        <v>0</v>
      </c>
      <c r="X67" s="58"/>
      <c r="AA67" s="58"/>
      <c r="AB67" s="58"/>
      <c r="AC67" s="58"/>
      <c r="AD67" s="58"/>
      <c r="AE67" s="58"/>
      <c r="AN67" s="45"/>
      <c r="AO67" s="46"/>
    </row>
    <row r="68" spans="1:43">
      <c r="B68" s="353" t="s">
        <v>74</v>
      </c>
      <c r="C68" s="354"/>
      <c r="D68" s="354"/>
      <c r="E68" s="354"/>
      <c r="F68" s="355"/>
      <c r="G68" s="53">
        <f>COUNTIF(AI5:AI49,"&lt;10")</f>
        <v>45</v>
      </c>
      <c r="H68" s="227">
        <f>G68/(G68+G69)*100</f>
        <v>100</v>
      </c>
      <c r="N68" s="96" t="s">
        <v>72</v>
      </c>
      <c r="O68" s="97"/>
      <c r="P68" s="97"/>
      <c r="Q68" s="97"/>
      <c r="R68" s="98"/>
      <c r="S68" s="385">
        <f>O57</f>
        <v>0</v>
      </c>
      <c r="T68" s="385"/>
      <c r="V68" s="59" t="s">
        <v>57</v>
      </c>
      <c r="W68" s="120">
        <f>COUNTIF(AK5:AK49,V68)</f>
        <v>0</v>
      </c>
      <c r="X68" s="60"/>
      <c r="AA68" s="60"/>
      <c r="AB68" s="60"/>
      <c r="AC68" s="60"/>
      <c r="AN68" s="45"/>
      <c r="AO68" s="46"/>
    </row>
    <row r="69" spans="1:43">
      <c r="B69" s="353" t="s">
        <v>75</v>
      </c>
      <c r="C69" s="354"/>
      <c r="D69" s="354"/>
      <c r="E69" s="354"/>
      <c r="F69" s="355"/>
      <c r="G69" s="53">
        <f>COUNTIF(AI5:AI49,"&gt;=10")</f>
        <v>0</v>
      </c>
      <c r="H69" s="227">
        <f>G69/(G68+G69)*100</f>
        <v>0</v>
      </c>
      <c r="N69" s="99" t="s">
        <v>18</v>
      </c>
      <c r="O69" s="100"/>
      <c r="P69" s="100"/>
      <c r="Q69" s="100"/>
      <c r="R69" s="101"/>
      <c r="S69" s="385">
        <f>Y57</f>
        <v>0</v>
      </c>
      <c r="T69" s="385"/>
      <c r="V69" s="59" t="s">
        <v>58</v>
      </c>
      <c r="W69" s="120">
        <f>COUNTIF(AK5:AK49,V69)</f>
        <v>0</v>
      </c>
      <c r="X69" s="60"/>
      <c r="AA69" s="60"/>
      <c r="AB69" s="60"/>
      <c r="AC69" s="60"/>
      <c r="AN69" s="45"/>
      <c r="AO69" s="46"/>
    </row>
    <row r="70" spans="1:43">
      <c r="A70" s="16"/>
      <c r="I70" s="60"/>
      <c r="J70" s="60"/>
      <c r="K70" s="60"/>
      <c r="L70" s="60"/>
      <c r="M70" s="60"/>
      <c r="N70" s="42" t="s">
        <v>19</v>
      </c>
      <c r="O70" s="43"/>
      <c r="P70" s="43"/>
      <c r="Q70" s="43"/>
      <c r="R70" s="86"/>
      <c r="S70" s="385">
        <f>AF57</f>
        <v>0</v>
      </c>
      <c r="T70" s="385"/>
      <c r="V70" s="61" t="s">
        <v>59</v>
      </c>
      <c r="W70" s="120">
        <f>COUNTIF(AK5:AK49,V70)</f>
        <v>0</v>
      </c>
      <c r="X70" s="60"/>
      <c r="AA70" s="60"/>
      <c r="AB70" s="60"/>
      <c r="AC70" s="60"/>
      <c r="AN70" s="45"/>
      <c r="AO70" s="46"/>
    </row>
    <row r="91" spans="1:28" s="82" customFormat="1">
      <c r="A91" s="344" t="s">
        <v>6</v>
      </c>
      <c r="B91" s="345"/>
      <c r="C91" s="350" t="str">
        <f>C1</f>
        <v/>
      </c>
      <c r="D91" s="351"/>
      <c r="E91" s="351"/>
      <c r="F91" s="351"/>
      <c r="G91" s="81"/>
      <c r="H91" s="346" t="s">
        <v>7</v>
      </c>
      <c r="I91" s="346"/>
      <c r="J91" s="350" t="str">
        <f>J1</f>
        <v/>
      </c>
      <c r="K91" s="351"/>
      <c r="L91" s="351"/>
      <c r="M91" s="351"/>
      <c r="N91" s="81"/>
      <c r="O91" s="346" t="s">
        <v>8</v>
      </c>
      <c r="P91" s="345"/>
      <c r="Q91" s="350" t="str">
        <f>Q1</f>
        <v/>
      </c>
      <c r="R91" s="351"/>
      <c r="S91" s="351"/>
      <c r="T91" s="81"/>
      <c r="U91" s="346" t="s">
        <v>9</v>
      </c>
      <c r="V91" s="345"/>
      <c r="W91" s="350" t="str">
        <f>W1</f>
        <v>2019-2018</v>
      </c>
      <c r="X91" s="351"/>
      <c r="Y91" s="351"/>
      <c r="Z91" s="81"/>
      <c r="AA91" s="81"/>
      <c r="AB91" s="81"/>
    </row>
    <row r="93" spans="1:28" ht="26.25">
      <c r="K93" s="370" t="s">
        <v>118</v>
      </c>
      <c r="L93" s="370"/>
      <c r="M93" s="370"/>
      <c r="N93" s="370"/>
      <c r="O93" s="370"/>
      <c r="P93" s="370"/>
      <c r="Q93" s="370"/>
      <c r="R93" s="370"/>
      <c r="T93" s="62"/>
      <c r="U93" s="62"/>
    </row>
    <row r="95" spans="1:28" ht="44.25">
      <c r="A95" s="366" t="s">
        <v>10</v>
      </c>
      <c r="B95" s="367"/>
      <c r="C95" s="63" t="s">
        <v>22</v>
      </c>
      <c r="D95" s="64" t="s">
        <v>53</v>
      </c>
      <c r="E95" s="63" t="s">
        <v>23</v>
      </c>
      <c r="F95" s="64" t="s">
        <v>53</v>
      </c>
      <c r="G95" s="63" t="s">
        <v>24</v>
      </c>
      <c r="H95" s="64" t="s">
        <v>53</v>
      </c>
      <c r="I95" s="63" t="s">
        <v>25</v>
      </c>
      <c r="J95" s="64" t="s">
        <v>53</v>
      </c>
      <c r="K95" s="20" t="s">
        <v>27</v>
      </c>
      <c r="L95" s="64" t="s">
        <v>53</v>
      </c>
    </row>
    <row r="96" spans="1:28" s="17" customFormat="1" ht="12">
      <c r="A96" s="369" t="s">
        <v>60</v>
      </c>
      <c r="B96" s="369"/>
      <c r="C96" s="87">
        <f>COUNTIF(D5:D49,"&lt;5")</f>
        <v>0</v>
      </c>
      <c r="D96" s="88" t="e">
        <f>C96/SUM(C96:C99)*100</f>
        <v>#DIV/0!</v>
      </c>
      <c r="E96" s="87">
        <f>COUNTIF(E5:E49,"&lt;5")</f>
        <v>0</v>
      </c>
      <c r="F96" s="88" t="e">
        <f>E96/SUM(E96:E99)*100</f>
        <v>#DIV/0!</v>
      </c>
      <c r="G96" s="87">
        <f>COUNTIF(F5:F49,"&lt;5")</f>
        <v>0</v>
      </c>
      <c r="H96" s="88" t="e">
        <f>G96/SUM(G96:G99)*100</f>
        <v>#DIV/0!</v>
      </c>
      <c r="I96" s="87">
        <f>COUNTIF(G5:G49,"&lt;5")</f>
        <v>0</v>
      </c>
      <c r="J96" s="88" t="e">
        <f>I96/SUM(I96:I99)*100</f>
        <v>#DIV/0!</v>
      </c>
      <c r="K96" s="87">
        <f>COUNTIF(I5:I49,"&lt;5")</f>
        <v>45</v>
      </c>
      <c r="L96" s="88">
        <f>K96/SUM(K96:K99)*100</f>
        <v>100</v>
      </c>
    </row>
    <row r="97" spans="1:18" s="17" customFormat="1" ht="12">
      <c r="A97" s="369" t="s">
        <v>61</v>
      </c>
      <c r="B97" s="369"/>
      <c r="C97" s="69">
        <f>COUNTIF(D5:D49,"&lt;10")-C96</f>
        <v>0</v>
      </c>
      <c r="D97" s="88" t="e">
        <f>C97/SUM(C96:C99)*100</f>
        <v>#DIV/0!</v>
      </c>
      <c r="E97" s="69">
        <f>COUNTIF(E5:E49,"&lt;10")-E96</f>
        <v>0</v>
      </c>
      <c r="F97" s="88" t="e">
        <f>E97/SUM(E96:E99)*100</f>
        <v>#DIV/0!</v>
      </c>
      <c r="G97" s="69">
        <f>COUNTIF(F5:F49,"&lt;10")-G96</f>
        <v>0</v>
      </c>
      <c r="H97" s="88" t="e">
        <f>G97/SUM(G96:G99)*100</f>
        <v>#DIV/0!</v>
      </c>
      <c r="I97" s="69">
        <f>COUNTIF(G5:G49,"&lt;10")-I96</f>
        <v>0</v>
      </c>
      <c r="J97" s="88" t="e">
        <f>I97/SUM(I96:I99)*100</f>
        <v>#DIV/0!</v>
      </c>
      <c r="K97" s="69">
        <f>COUNTIF(I5:I49,"&lt;10")-K96</f>
        <v>0</v>
      </c>
      <c r="L97" s="88">
        <f>K97/SUM(K96:K99)*100</f>
        <v>0</v>
      </c>
    </row>
    <row r="98" spans="1:18" s="17" customFormat="1" ht="12">
      <c r="A98" s="369" t="s">
        <v>62</v>
      </c>
      <c r="B98" s="369"/>
      <c r="C98" s="69">
        <f>COUNTIF(D5:D49,"&lt;15")-(C97+C96)</f>
        <v>0</v>
      </c>
      <c r="D98" s="88" t="e">
        <f>C98/SUM(C96:C99)*100</f>
        <v>#DIV/0!</v>
      </c>
      <c r="E98" s="69">
        <f>COUNTIF(E5:E49,"&lt;15")-(E97+E96)</f>
        <v>0</v>
      </c>
      <c r="F98" s="88" t="e">
        <f>E98/SUM(E96:E99)*100</f>
        <v>#DIV/0!</v>
      </c>
      <c r="G98" s="69">
        <f>COUNTIF(F5:F49,"&lt;15")-(G97+G96)</f>
        <v>0</v>
      </c>
      <c r="H98" s="88" t="e">
        <f>G98/SUM(G96:G99)*100</f>
        <v>#DIV/0!</v>
      </c>
      <c r="I98" s="69">
        <f>COUNTIF(G5:G49,"&lt;15")-(I97+I96)</f>
        <v>0</v>
      </c>
      <c r="J98" s="88" t="e">
        <f>I98/SUM(I96:I99)*100</f>
        <v>#DIV/0!</v>
      </c>
      <c r="K98" s="69">
        <f>COUNTIF(I5:I49,"&lt;15")-(K97+K96)</f>
        <v>0</v>
      </c>
      <c r="L98" s="88">
        <f>K98/SUM(K96:K99)*100</f>
        <v>0</v>
      </c>
    </row>
    <row r="99" spans="1:18" s="17" customFormat="1" ht="12">
      <c r="A99" s="369" t="s">
        <v>63</v>
      </c>
      <c r="B99" s="369"/>
      <c r="C99" s="69">
        <f>COUNTIF(D5:D49,"&lt;=20")-(C97+C96+C98)</f>
        <v>0</v>
      </c>
      <c r="D99" s="88" t="e">
        <f>C99/SUM(C96:C99)*100</f>
        <v>#DIV/0!</v>
      </c>
      <c r="E99" s="69">
        <f>COUNTIF(E5:E49,"&lt;=20")-(E97+E96+E98)</f>
        <v>0</v>
      </c>
      <c r="F99" s="88" t="e">
        <f>E99/SUM(E96:E99)*100</f>
        <v>#DIV/0!</v>
      </c>
      <c r="G99" s="69">
        <f>COUNTIF(F5:F49,"&lt;=20")-(G97+G96+G98)</f>
        <v>0</v>
      </c>
      <c r="H99" s="88" t="e">
        <f>G99/SUM(G96:G99)*100</f>
        <v>#DIV/0!</v>
      </c>
      <c r="I99" s="69">
        <f>COUNTIF(G5:G49,"&lt;=20")-(I97+I96+I98)</f>
        <v>0</v>
      </c>
      <c r="J99" s="88" t="e">
        <f>I99/SUM(I96:I99)*100</f>
        <v>#DIV/0!</v>
      </c>
      <c r="K99" s="69">
        <f>COUNTIF(I5:I49,"&lt;=20")-(K97+K96+K98)</f>
        <v>0</v>
      </c>
      <c r="L99" s="88">
        <f>K99/SUM(K96:K99)*100</f>
        <v>0</v>
      </c>
    </row>
    <row r="101" spans="1:18" ht="33">
      <c r="A101" s="65" t="s">
        <v>10</v>
      </c>
      <c r="B101" s="66"/>
      <c r="C101" s="19" t="s">
        <v>29</v>
      </c>
      <c r="D101" s="64" t="s">
        <v>53</v>
      </c>
      <c r="E101" s="19" t="s">
        <v>30</v>
      </c>
      <c r="F101" s="64" t="s">
        <v>53</v>
      </c>
      <c r="G101" s="19" t="s">
        <v>31</v>
      </c>
      <c r="H101" s="64" t="s">
        <v>53</v>
      </c>
      <c r="K101" s="20" t="s">
        <v>27</v>
      </c>
      <c r="L101" s="64" t="s">
        <v>53</v>
      </c>
    </row>
    <row r="102" spans="1:18">
      <c r="A102" s="67" t="s">
        <v>60</v>
      </c>
      <c r="B102" s="68"/>
      <c r="C102" s="87">
        <f>COUNTIF(K5:K49,"&lt;5")</f>
        <v>0</v>
      </c>
      <c r="D102" s="88" t="e">
        <f>C102/SUM(C102:C105)*100</f>
        <v>#DIV/0!</v>
      </c>
      <c r="E102" s="87">
        <f>COUNTIF(L5:L49,"&lt;5")</f>
        <v>0</v>
      </c>
      <c r="F102" s="88" t="e">
        <f>E102/SUM(E102:E105)*100</f>
        <v>#DIV/0!</v>
      </c>
      <c r="G102" s="87">
        <f>COUNTIF(M5:M49,"&lt;5")</f>
        <v>0</v>
      </c>
      <c r="H102" s="88" t="e">
        <f>G102/SUM(G102:G105)*100</f>
        <v>#DIV/0!</v>
      </c>
      <c r="I102" s="17"/>
      <c r="J102" s="17"/>
      <c r="K102" s="87">
        <f>COUNTIF(O5:O49,"&lt;5")</f>
        <v>45</v>
      </c>
      <c r="L102" s="88">
        <f>K102/SUM(K102:K105)*100</f>
        <v>100</v>
      </c>
    </row>
    <row r="103" spans="1:18">
      <c r="A103" s="67" t="s">
        <v>61</v>
      </c>
      <c r="B103" s="68"/>
      <c r="C103" s="69">
        <f>COUNTIF(K5:K49,"&lt;10")-C102</f>
        <v>0</v>
      </c>
      <c r="D103" s="88" t="e">
        <f>C103/SUM(C102:C105)*100</f>
        <v>#DIV/0!</v>
      </c>
      <c r="E103" s="69">
        <f>COUNTIF(L5:L49,"&lt;10")-E102</f>
        <v>0</v>
      </c>
      <c r="F103" s="88" t="e">
        <f>E103/SUM(E102:E105)*100</f>
        <v>#DIV/0!</v>
      </c>
      <c r="G103" s="69">
        <f>COUNTIF(M5:M49,"&lt;10")-G102</f>
        <v>0</v>
      </c>
      <c r="H103" s="88" t="e">
        <f>G103/SUM(G102:G105)*100</f>
        <v>#DIV/0!</v>
      </c>
      <c r="I103" s="17"/>
      <c r="J103" s="17"/>
      <c r="K103" s="69">
        <f>COUNTIF(O5:O49,"&lt;10")-K102</f>
        <v>0</v>
      </c>
      <c r="L103" s="88">
        <f>K103/SUM(K102:K105)*100</f>
        <v>0</v>
      </c>
    </row>
    <row r="104" spans="1:18">
      <c r="A104" s="67" t="s">
        <v>62</v>
      </c>
      <c r="B104" s="68"/>
      <c r="C104" s="69">
        <f>COUNTIF(K5:K49,"&lt;15")-(C103+C102)</f>
        <v>0</v>
      </c>
      <c r="D104" s="88" t="e">
        <f>C104/SUM(C102:C105)*100</f>
        <v>#DIV/0!</v>
      </c>
      <c r="E104" s="69">
        <f>COUNTIF(L5:L49,"&lt;15")-(E103+E102)</f>
        <v>0</v>
      </c>
      <c r="F104" s="88" t="e">
        <f>E104/SUM(E102:E105)*100</f>
        <v>#DIV/0!</v>
      </c>
      <c r="G104" s="69">
        <f>COUNTIF(M5:M49,"&lt;15")-(G103+G102)</f>
        <v>0</v>
      </c>
      <c r="H104" s="88" t="e">
        <f>G104/SUM(G102:G105)*100</f>
        <v>#DIV/0!</v>
      </c>
      <c r="I104" s="17"/>
      <c r="J104" s="17"/>
      <c r="K104" s="69">
        <f>COUNTIF(O5:O49,"&lt;15")-(K103+K102)</f>
        <v>0</v>
      </c>
      <c r="L104" s="88">
        <f>K104/SUM(K102:K105)*100</f>
        <v>0</v>
      </c>
    </row>
    <row r="105" spans="1:18">
      <c r="A105" s="67" t="s">
        <v>63</v>
      </c>
      <c r="B105" s="68"/>
      <c r="C105" s="69">
        <f>COUNTIF(K5:K49,"&lt;=20")-(C103+C102+C104)</f>
        <v>0</v>
      </c>
      <c r="D105" s="88" t="e">
        <f>C105/SUM(C102:C105)*100</f>
        <v>#DIV/0!</v>
      </c>
      <c r="E105" s="69">
        <f>COUNTIF(L5:L49,"&lt;=20")-(E103+E102+E104)</f>
        <v>0</v>
      </c>
      <c r="F105" s="88" t="e">
        <f>E105/SUM(E102:E105)*100</f>
        <v>#DIV/0!</v>
      </c>
      <c r="G105" s="69">
        <f>COUNTIF(M5:M49,"&lt;=20")-(G103+G102+G104)</f>
        <v>0</v>
      </c>
      <c r="H105" s="88" t="e">
        <f>G105/SUM(G102:G105)*100</f>
        <v>#DIV/0!</v>
      </c>
      <c r="I105" s="17"/>
      <c r="J105" s="17"/>
      <c r="K105" s="69">
        <f>COUNTIF(O5:O49,"&lt;=20")-(K103+K102+K104)</f>
        <v>0</v>
      </c>
      <c r="L105" s="88">
        <f>K105/SUM(K102:K105)*100</f>
        <v>0</v>
      </c>
    </row>
    <row r="108" spans="1:18" ht="44.25">
      <c r="A108" s="366" t="s">
        <v>10</v>
      </c>
      <c r="B108" s="367"/>
      <c r="C108" s="23" t="s">
        <v>32</v>
      </c>
      <c r="D108" s="64" t="s">
        <v>53</v>
      </c>
      <c r="E108" s="23" t="s">
        <v>33</v>
      </c>
      <c r="F108" s="64" t="s">
        <v>53</v>
      </c>
      <c r="G108" s="23" t="s">
        <v>34</v>
      </c>
      <c r="H108" s="64" t="s">
        <v>53</v>
      </c>
      <c r="I108" s="22" t="s">
        <v>35</v>
      </c>
      <c r="J108" s="64" t="s">
        <v>53</v>
      </c>
      <c r="K108" s="23" t="s">
        <v>36</v>
      </c>
      <c r="L108" s="64" t="s">
        <v>53</v>
      </c>
      <c r="M108" s="23" t="s">
        <v>37</v>
      </c>
      <c r="N108" s="64" t="s">
        <v>53</v>
      </c>
      <c r="O108" s="23" t="s">
        <v>38</v>
      </c>
      <c r="P108" s="64" t="s">
        <v>53</v>
      </c>
      <c r="Q108" s="20" t="s">
        <v>27</v>
      </c>
      <c r="R108" s="64" t="s">
        <v>53</v>
      </c>
    </row>
    <row r="109" spans="1:18">
      <c r="A109" s="368" t="s">
        <v>60</v>
      </c>
      <c r="B109" s="368"/>
      <c r="C109" s="87">
        <f>COUNTIF(Q5:Q49,"&lt;5")</f>
        <v>0</v>
      </c>
      <c r="D109" s="88" t="e">
        <f>C109/SUM(C109:C112)*100</f>
        <v>#DIV/0!</v>
      </c>
      <c r="E109" s="87">
        <f>COUNTIF(R5:R49,"&lt;5")</f>
        <v>0</v>
      </c>
      <c r="F109" s="88" t="e">
        <f>E109/SUM(E109:E112)*100</f>
        <v>#DIV/0!</v>
      </c>
      <c r="G109" s="87">
        <f>COUNTIF(S5:S49,"&lt;5")</f>
        <v>0</v>
      </c>
      <c r="H109" s="88" t="e">
        <f>G109/SUM(G109:G112)*100</f>
        <v>#DIV/0!</v>
      </c>
      <c r="I109" s="87">
        <f>COUNTIF(T5:T49,"&lt;5")</f>
        <v>0</v>
      </c>
      <c r="J109" s="88" t="e">
        <f>I109/SUM(I109:I112)*100</f>
        <v>#DIV/0!</v>
      </c>
      <c r="K109" s="87">
        <f>COUNTIF(U5:U49,"&lt;5")</f>
        <v>0</v>
      </c>
      <c r="L109" s="88" t="e">
        <f>K109/SUM(K109:K112)*100</f>
        <v>#DIV/0!</v>
      </c>
      <c r="M109" s="87">
        <f>COUNTIF(V5:V49,"&lt;5")</f>
        <v>0</v>
      </c>
      <c r="N109" s="88" t="e">
        <f>M109/SUM(M109:M112)*100</f>
        <v>#DIV/0!</v>
      </c>
      <c r="O109" s="87">
        <f>COUNTIF(W5:W49,"&lt;5")</f>
        <v>0</v>
      </c>
      <c r="P109" s="88" t="e">
        <f>O109/SUM(O109:O112)*100</f>
        <v>#DIV/0!</v>
      </c>
      <c r="Q109" s="87">
        <f>COUNTIF(Y5:Y49,"&lt;5")</f>
        <v>45</v>
      </c>
      <c r="R109" s="70">
        <f>Q109/SUM(Q109:Q112)*100</f>
        <v>100</v>
      </c>
    </row>
    <row r="110" spans="1:18">
      <c r="A110" s="368" t="s">
        <v>61</v>
      </c>
      <c r="B110" s="368"/>
      <c r="C110" s="69">
        <f>COUNTIF(Q5:Q49,"&lt;10")-C109</f>
        <v>0</v>
      </c>
      <c r="D110" s="88" t="e">
        <f>C110/SUM(C109:C112)*100</f>
        <v>#DIV/0!</v>
      </c>
      <c r="E110" s="69">
        <f>COUNTIF(R5:R49,"&lt;10")-E109</f>
        <v>0</v>
      </c>
      <c r="F110" s="88" t="e">
        <f>E110/SUM(E109:E112)*100</f>
        <v>#DIV/0!</v>
      </c>
      <c r="G110" s="69">
        <f>COUNTIF(S5:S49,"&lt;10")-G109</f>
        <v>0</v>
      </c>
      <c r="H110" s="88" t="e">
        <f>G110/SUM(G109:G112)*100</f>
        <v>#DIV/0!</v>
      </c>
      <c r="I110" s="69">
        <f>COUNTIF(T5:T49,"&lt;10")-I109</f>
        <v>0</v>
      </c>
      <c r="J110" s="88" t="e">
        <f>I110/SUM(I109:I112)*100</f>
        <v>#DIV/0!</v>
      </c>
      <c r="K110" s="69">
        <f>COUNTIF(U5:U49,"&lt;10")-K109</f>
        <v>0</v>
      </c>
      <c r="L110" s="88" t="e">
        <f>K110/SUM(K109:K112)*100</f>
        <v>#DIV/0!</v>
      </c>
      <c r="M110" s="69">
        <f>COUNTIF(V5:V49,"&lt;10")-M109</f>
        <v>0</v>
      </c>
      <c r="N110" s="88" t="e">
        <f>M110/SUM(M109:M112)*100</f>
        <v>#DIV/0!</v>
      </c>
      <c r="O110" s="69">
        <f>COUNTIF(W5:W49,"&lt;10")-O109</f>
        <v>0</v>
      </c>
      <c r="P110" s="88" t="e">
        <f>O110/SUM(O109:O112)*100</f>
        <v>#DIV/0!</v>
      </c>
      <c r="Q110" s="69">
        <f>COUNTIF(Y5:Y49,"&lt;10")-Q109</f>
        <v>0</v>
      </c>
      <c r="R110" s="70">
        <f>Q110/SUM(Q109:Q112)*100</f>
        <v>0</v>
      </c>
    </row>
    <row r="111" spans="1:18">
      <c r="A111" s="368" t="s">
        <v>62</v>
      </c>
      <c r="B111" s="368"/>
      <c r="C111" s="69">
        <f>COUNTIF(Q5:Q49,"&lt;15")-(C110+C109)</f>
        <v>0</v>
      </c>
      <c r="D111" s="88" t="e">
        <f>C111/SUM(C109:C112)*100</f>
        <v>#DIV/0!</v>
      </c>
      <c r="E111" s="69">
        <f>COUNTIF(R5:R49,"&lt;15")-(E110+E109)</f>
        <v>0</v>
      </c>
      <c r="F111" s="88" t="e">
        <f>E111/SUM(E109:E112)*100</f>
        <v>#DIV/0!</v>
      </c>
      <c r="G111" s="69">
        <f>COUNTIF(S5:S49,"&lt;15")-(G110+G109)</f>
        <v>0</v>
      </c>
      <c r="H111" s="88" t="e">
        <f>G111/SUM(G109:G112)*100</f>
        <v>#DIV/0!</v>
      </c>
      <c r="I111" s="69">
        <f>COUNTIF(T5:T49,"&lt;15")-(I110+I109)</f>
        <v>0</v>
      </c>
      <c r="J111" s="88" t="e">
        <f>I111/SUM(I109:I112)*100</f>
        <v>#DIV/0!</v>
      </c>
      <c r="K111" s="69">
        <f>COUNTIF(U5:U49,"&lt;15")-(K110+K109)</f>
        <v>0</v>
      </c>
      <c r="L111" s="88" t="e">
        <f>K111/SUM(K109:K112)*100</f>
        <v>#DIV/0!</v>
      </c>
      <c r="M111" s="69">
        <f>COUNTIF(V5:V49,"&lt;15")-(M110+M109)</f>
        <v>0</v>
      </c>
      <c r="N111" s="88" t="e">
        <f>M111/SUM(M109:M112)*100</f>
        <v>#DIV/0!</v>
      </c>
      <c r="O111" s="69">
        <f>COUNTIF(W5:W49,"&lt;15")-(O110+O109)</f>
        <v>0</v>
      </c>
      <c r="P111" s="88" t="e">
        <f>O111/SUM(O109:O112)*100</f>
        <v>#DIV/0!</v>
      </c>
      <c r="Q111" s="69">
        <f>COUNTIF(Y5:Y49,"&lt;15")-(Q110+Q109)</f>
        <v>0</v>
      </c>
      <c r="R111" s="70">
        <f>Q111/SUM(Q109:Q112)*100</f>
        <v>0</v>
      </c>
    </row>
    <row r="112" spans="1:18">
      <c r="A112" s="368" t="s">
        <v>63</v>
      </c>
      <c r="B112" s="368"/>
      <c r="C112" s="69">
        <f>COUNTIF(Q5:Q49,"&lt;=20")-(C110+C109+C111)</f>
        <v>0</v>
      </c>
      <c r="D112" s="88" t="e">
        <f>C112/SUM(C109:C112)*100</f>
        <v>#DIV/0!</v>
      </c>
      <c r="E112" s="69">
        <f>COUNTIF(R5:R49,"&lt;=20")-(E110+E109+E111)</f>
        <v>0</v>
      </c>
      <c r="F112" s="88" t="e">
        <f>E112/SUM(E109:E112)*100</f>
        <v>#DIV/0!</v>
      </c>
      <c r="G112" s="69">
        <f>COUNTIF(S5:S49,"&lt;=20")-(G110+G109+G111)</f>
        <v>0</v>
      </c>
      <c r="H112" s="88" t="e">
        <f>G112/SUM(G109:G112)*100</f>
        <v>#DIV/0!</v>
      </c>
      <c r="I112" s="69">
        <f>COUNTIF(T5:T49,"&lt;=20")-(I110+I109+I111)</f>
        <v>0</v>
      </c>
      <c r="J112" s="88" t="e">
        <f>I112/SUM(I109:I112)*100</f>
        <v>#DIV/0!</v>
      </c>
      <c r="K112" s="69">
        <f>COUNTIF(U5:U49,"&lt;=20")-(K110+K109+K111)</f>
        <v>0</v>
      </c>
      <c r="L112" s="88" t="e">
        <f>K112/SUM(K109:K112)*100</f>
        <v>#DIV/0!</v>
      </c>
      <c r="M112" s="69">
        <f>COUNTIF(V5:V49,"&lt;=20")-(M110+M109+M111)</f>
        <v>0</v>
      </c>
      <c r="N112" s="88" t="e">
        <f>M112/SUM(M109:M112)*100</f>
        <v>#DIV/0!</v>
      </c>
      <c r="O112" s="69">
        <f>COUNTIF(W5:W49,"&lt;=20")-(O110+O109+O111)</f>
        <v>0</v>
      </c>
      <c r="P112" s="88" t="e">
        <f>O112/SUM(O109:O112)*100</f>
        <v>#DIV/0!</v>
      </c>
      <c r="Q112" s="69">
        <f>COUNTIF(Y5:Y49,"&lt;=20")-(Q110+Q109+Q111)</f>
        <v>0</v>
      </c>
      <c r="R112" s="70">
        <f>Q112/SUM(Q109:Q112)*100</f>
        <v>0</v>
      </c>
    </row>
    <row r="115" spans="1:28" ht="75">
      <c r="A115" s="366" t="s">
        <v>10</v>
      </c>
      <c r="B115" s="367"/>
      <c r="C115" s="24" t="s">
        <v>39</v>
      </c>
      <c r="D115" s="64" t="s">
        <v>53</v>
      </c>
      <c r="E115" s="24" t="s">
        <v>40</v>
      </c>
      <c r="F115" s="64" t="s">
        <v>53</v>
      </c>
      <c r="G115" s="25" t="s">
        <v>41</v>
      </c>
      <c r="H115" s="64" t="s">
        <v>53</v>
      </c>
      <c r="I115" s="25" t="s">
        <v>64</v>
      </c>
      <c r="J115" s="64" t="s">
        <v>53</v>
      </c>
      <c r="M115" s="20" t="s">
        <v>27</v>
      </c>
      <c r="N115" s="64" t="s">
        <v>53</v>
      </c>
    </row>
    <row r="116" spans="1:28">
      <c r="A116" s="368" t="s">
        <v>60</v>
      </c>
      <c r="B116" s="368"/>
      <c r="C116" s="69">
        <f>COUNTIF(AA5:AA49,"&lt;5")</f>
        <v>0</v>
      </c>
      <c r="D116" s="88" t="e">
        <f>C116/SUM(C116:C119)*100</f>
        <v>#DIV/0!</v>
      </c>
      <c r="E116" s="69">
        <f>COUNTIF(AB5:AB49,"&lt;5")</f>
        <v>0</v>
      </c>
      <c r="F116" s="88" t="e">
        <f>E116/SUM(E116:E119)*100</f>
        <v>#DIV/0!</v>
      </c>
      <c r="G116" s="69">
        <f>COUNTIF(AC5:AC49,"&lt;5")</f>
        <v>0</v>
      </c>
      <c r="H116" s="88" t="e">
        <f>G116/SUM(G116:G119)*100</f>
        <v>#DIV/0!</v>
      </c>
      <c r="I116" s="69">
        <f>COUNTIF(AD5:AD49,"&lt;5")</f>
        <v>0</v>
      </c>
      <c r="J116" s="88" t="e">
        <f>I116/SUM(I116:I119)*100</f>
        <v>#DIV/0!</v>
      </c>
      <c r="M116" s="69">
        <f>COUNTIF(AF5:AF49,"&lt;5")</f>
        <v>45</v>
      </c>
      <c r="N116" s="88">
        <f>M116/SUM(M116:M119)*100</f>
        <v>100</v>
      </c>
    </row>
    <row r="117" spans="1:28">
      <c r="A117" s="368" t="s">
        <v>61</v>
      </c>
      <c r="B117" s="368"/>
      <c r="C117" s="69">
        <f>COUNTIF(AA5:AA49,"&lt;10")-C116</f>
        <v>0</v>
      </c>
      <c r="D117" s="88" t="e">
        <f>C117/SUM(C116:C119)*100</f>
        <v>#DIV/0!</v>
      </c>
      <c r="E117" s="69">
        <f>COUNTIF(AB5:AB49,"&lt;10")-E116</f>
        <v>0</v>
      </c>
      <c r="F117" s="88" t="e">
        <f>E117/SUM(E116:E119)*100</f>
        <v>#DIV/0!</v>
      </c>
      <c r="G117" s="69">
        <f>COUNTIF(AC5:AC49,"&lt;10")-G116</f>
        <v>0</v>
      </c>
      <c r="H117" s="88" t="e">
        <f>G117/SUM(G116:G119)*100</f>
        <v>#DIV/0!</v>
      </c>
      <c r="I117" s="69">
        <f>COUNTIF(AD5:AD49,"&lt;10")-I116</f>
        <v>0</v>
      </c>
      <c r="J117" s="88" t="e">
        <f>I117/SUM(I116:I119)*100</f>
        <v>#DIV/0!</v>
      </c>
      <c r="M117" s="69">
        <f>COUNTIF(AF5:AF49,"&lt;10")-M116</f>
        <v>0</v>
      </c>
      <c r="N117" s="88">
        <f>M117/SUM(M116:M119)*100</f>
        <v>0</v>
      </c>
    </row>
    <row r="118" spans="1:28">
      <c r="A118" s="368" t="s">
        <v>62</v>
      </c>
      <c r="B118" s="368"/>
      <c r="C118" s="69">
        <f>COUNTIF(AA5:AA49,"&lt;15")-(C117+C116)</f>
        <v>0</v>
      </c>
      <c r="D118" s="88" t="e">
        <f>C118/SUM(C116:C119)*100</f>
        <v>#DIV/0!</v>
      </c>
      <c r="E118" s="69">
        <f>COUNTIF(AB5:AB49,"&lt;15")-(E117+E116)</f>
        <v>0</v>
      </c>
      <c r="F118" s="88" t="e">
        <f>E118/SUM(E116:E119)*100</f>
        <v>#DIV/0!</v>
      </c>
      <c r="G118" s="69">
        <f>COUNTIF(AC5:AC49,"&lt;15")-(G117+G116)</f>
        <v>0</v>
      </c>
      <c r="H118" s="88" t="e">
        <f>G118/SUM(G116:G119)*100</f>
        <v>#DIV/0!</v>
      </c>
      <c r="I118" s="69">
        <f>COUNTIF(AD5:AD49,"&lt;15")-(I117+I116)</f>
        <v>0</v>
      </c>
      <c r="J118" s="88" t="e">
        <f>I118/SUM(I116:I119)*100</f>
        <v>#DIV/0!</v>
      </c>
      <c r="M118" s="69">
        <f>COUNTIF(AF5:AF49,"&lt;15")-(M117+M116)</f>
        <v>0</v>
      </c>
      <c r="N118" s="88">
        <f>M118/SUM(M116:M119)*100</f>
        <v>0</v>
      </c>
    </row>
    <row r="119" spans="1:28">
      <c r="A119" s="368" t="s">
        <v>63</v>
      </c>
      <c r="B119" s="368"/>
      <c r="C119" s="69">
        <f>COUNTIF(AA5:AA49,"&lt;=20")-(C117+C116+C118)</f>
        <v>0</v>
      </c>
      <c r="D119" s="88" t="e">
        <f>C119/SUM(C116:C119)*100</f>
        <v>#DIV/0!</v>
      </c>
      <c r="E119" s="69">
        <f>COUNTIF(AB5:AB49,"&lt;=20")-(E117+E116+E118)</f>
        <v>0</v>
      </c>
      <c r="F119" s="88" t="e">
        <f>E119/SUM(E116:E119)*100</f>
        <v>#DIV/0!</v>
      </c>
      <c r="G119" s="69">
        <f>COUNTIF(AC5:AC49,"&lt;=20")-(G117+G116+G118)</f>
        <v>0</v>
      </c>
      <c r="H119" s="88" t="e">
        <f>G119/SUM(G116:G119)*100</f>
        <v>#DIV/0!</v>
      </c>
      <c r="I119" s="69">
        <f>COUNTIF(AD5:AD49,"&lt;=20")-(I117+I116+I118)</f>
        <v>0</v>
      </c>
      <c r="J119" s="88" t="e">
        <f>I119/SUM(I116:I119)*100</f>
        <v>#DIV/0!</v>
      </c>
      <c r="M119" s="69">
        <f>COUNTIF(AF5:AF49,"&lt;=20")-(M117+M116+M118)</f>
        <v>0</v>
      </c>
      <c r="N119" s="88">
        <f>M119/SUM(M116:M119)*100</f>
        <v>0</v>
      </c>
    </row>
    <row r="125" spans="1:28" s="82" customFormat="1">
      <c r="A125" s="344" t="s">
        <v>6</v>
      </c>
      <c r="B125" s="345"/>
      <c r="C125" s="350" t="str">
        <f>C1</f>
        <v/>
      </c>
      <c r="D125" s="351"/>
      <c r="E125" s="351"/>
      <c r="F125" s="351"/>
      <c r="G125" s="81"/>
      <c r="H125" s="346" t="s">
        <v>7</v>
      </c>
      <c r="I125" s="346"/>
      <c r="J125" s="350" t="str">
        <f>J1</f>
        <v/>
      </c>
      <c r="K125" s="351"/>
      <c r="L125" s="351"/>
      <c r="M125" s="351"/>
      <c r="N125" s="81"/>
      <c r="O125" s="346" t="s">
        <v>8</v>
      </c>
      <c r="P125" s="345"/>
      <c r="Q125" s="350" t="str">
        <f>Q1</f>
        <v/>
      </c>
      <c r="R125" s="351"/>
      <c r="S125" s="351"/>
      <c r="T125" s="81"/>
      <c r="U125" s="346" t="s">
        <v>9</v>
      </c>
      <c r="V125" s="345"/>
      <c r="W125" s="350" t="str">
        <f>W1</f>
        <v>2019-2018</v>
      </c>
      <c r="X125" s="351"/>
      <c r="Y125" s="351"/>
      <c r="Z125" s="81"/>
      <c r="AA125" s="81"/>
      <c r="AB125" s="81"/>
    </row>
    <row r="127" spans="1:28" ht="23.25">
      <c r="K127" s="381" t="s">
        <v>118</v>
      </c>
      <c r="L127" s="382"/>
      <c r="M127" s="382"/>
      <c r="N127" s="382"/>
      <c r="O127" s="382"/>
      <c r="P127" s="382"/>
      <c r="Q127" s="382"/>
      <c r="R127" s="383"/>
      <c r="S127" s="102"/>
      <c r="T127" s="102"/>
      <c r="U127" s="102"/>
    </row>
    <row r="128" spans="1:28" ht="18">
      <c r="M128" s="71" t="s">
        <v>65</v>
      </c>
    </row>
    <row r="130" spans="1:5" ht="36">
      <c r="B130" s="72"/>
      <c r="C130" s="73" t="s">
        <v>66</v>
      </c>
      <c r="D130" s="73" t="s">
        <v>67</v>
      </c>
      <c r="E130" s="72" t="s">
        <v>68</v>
      </c>
    </row>
    <row r="131" spans="1:5">
      <c r="B131" s="72" t="s">
        <v>69</v>
      </c>
      <c r="C131" s="26">
        <f>COUNTIFS(C5:C49,"أنثى",AI5:AI49,"&lt;10")</f>
        <v>0</v>
      </c>
      <c r="D131" s="26">
        <f>COUNTIFS(C5:C49,"أنثى",AI5:AI49,"&gt;=10")</f>
        <v>0</v>
      </c>
      <c r="E131" s="26">
        <f>SUM(C131:D131)</f>
        <v>0</v>
      </c>
    </row>
    <row r="132" spans="1:5">
      <c r="B132" s="72" t="s">
        <v>70</v>
      </c>
      <c r="C132" s="26">
        <f>COUNTIFS(C5:C49,"ذكر",AI5:AI49,"&lt;10")</f>
        <v>0</v>
      </c>
      <c r="D132" s="26">
        <f>COUNTIFS(C5:C49,"ذكر",AI5:AI49,"&gt;=10")</f>
        <v>0</v>
      </c>
      <c r="E132" s="26">
        <f>SUM(C132:D132)</f>
        <v>0</v>
      </c>
    </row>
    <row r="133" spans="1:5">
      <c r="B133" s="72" t="s">
        <v>68</v>
      </c>
      <c r="C133" s="26">
        <f>SUM(C131:C132)</f>
        <v>0</v>
      </c>
      <c r="D133" s="26">
        <f>SUM(D131:D132)</f>
        <v>0</v>
      </c>
      <c r="E133" s="74"/>
    </row>
    <row r="142" spans="1:5">
      <c r="A142" s="16"/>
    </row>
    <row r="143" spans="1:5">
      <c r="A143" s="16"/>
    </row>
    <row r="144" spans="1:5">
      <c r="A144" s="16"/>
    </row>
    <row r="145" spans="1:1">
      <c r="A145" s="16"/>
    </row>
    <row r="167" spans="1:28" s="82" customFormat="1">
      <c r="A167" s="344" t="s">
        <v>6</v>
      </c>
      <c r="B167" s="345"/>
      <c r="C167" s="350" t="str">
        <f>C1</f>
        <v/>
      </c>
      <c r="D167" s="351"/>
      <c r="E167" s="351"/>
      <c r="F167" s="351"/>
      <c r="G167" s="81"/>
      <c r="H167" s="346" t="s">
        <v>7</v>
      </c>
      <c r="I167" s="346"/>
      <c r="J167" s="350" t="str">
        <f>J1</f>
        <v/>
      </c>
      <c r="K167" s="351"/>
      <c r="L167" s="351"/>
      <c r="M167" s="351"/>
      <c r="N167" s="81"/>
      <c r="O167" s="346" t="s">
        <v>8</v>
      </c>
      <c r="P167" s="345"/>
      <c r="Q167" s="350" t="str">
        <f>Q1</f>
        <v/>
      </c>
      <c r="R167" s="351"/>
      <c r="S167" s="351"/>
      <c r="T167" s="81"/>
      <c r="U167" s="346" t="s">
        <v>9</v>
      </c>
      <c r="V167" s="345"/>
      <c r="W167" s="350" t="str">
        <f>W1</f>
        <v>2019-2018</v>
      </c>
      <c r="X167" s="351"/>
      <c r="Y167" s="351"/>
      <c r="Z167" s="81"/>
      <c r="AA167" s="81"/>
      <c r="AB167" s="81"/>
    </row>
    <row r="168" spans="1:28" ht="20.25">
      <c r="J168" s="387" t="s">
        <v>118</v>
      </c>
      <c r="K168" s="387"/>
      <c r="L168" s="387"/>
      <c r="M168" s="388"/>
      <c r="N168" s="387"/>
      <c r="O168" s="387"/>
      <c r="P168" s="387"/>
      <c r="Q168" s="387"/>
      <c r="R168" s="387"/>
      <c r="S168" s="388"/>
      <c r="T168" s="387"/>
      <c r="U168" s="387"/>
    </row>
    <row r="169" spans="1:28" ht="18">
      <c r="L169" s="71" t="s">
        <v>71</v>
      </c>
    </row>
    <row r="170" spans="1:28">
      <c r="C170" s="458" t="s">
        <v>16</v>
      </c>
      <c r="D170" s="458"/>
      <c r="E170" s="458"/>
      <c r="F170" s="458"/>
      <c r="H170" s="459" t="s">
        <v>17</v>
      </c>
      <c r="I170" s="459"/>
      <c r="J170" s="459"/>
      <c r="K170" s="459"/>
      <c r="P170" s="378" t="s">
        <v>18</v>
      </c>
      <c r="Q170" s="378"/>
      <c r="R170" s="378"/>
      <c r="S170" s="378"/>
      <c r="V170" s="365" t="s">
        <v>19</v>
      </c>
      <c r="W170" s="365"/>
      <c r="X170" s="365"/>
      <c r="Y170" s="365"/>
    </row>
    <row r="171" spans="1:28" ht="24">
      <c r="C171" s="72"/>
      <c r="D171" s="73" t="s">
        <v>66</v>
      </c>
      <c r="E171" s="73" t="s">
        <v>67</v>
      </c>
      <c r="F171" s="72" t="s">
        <v>68</v>
      </c>
      <c r="H171" s="72"/>
      <c r="I171" s="73" t="s">
        <v>66</v>
      </c>
      <c r="J171" s="73" t="s">
        <v>67</v>
      </c>
      <c r="K171" s="72" t="s">
        <v>68</v>
      </c>
      <c r="P171" s="72"/>
      <c r="Q171" s="73" t="s">
        <v>66</v>
      </c>
      <c r="R171" s="73" t="s">
        <v>67</v>
      </c>
      <c r="S171" s="72" t="s">
        <v>68</v>
      </c>
      <c r="T171" s="75"/>
      <c r="V171" s="72"/>
      <c r="W171" s="73" t="s">
        <v>66</v>
      </c>
      <c r="X171" s="73" t="s">
        <v>67</v>
      </c>
      <c r="Y171" s="72" t="s">
        <v>68</v>
      </c>
    </row>
    <row r="172" spans="1:28">
      <c r="C172" s="72" t="s">
        <v>69</v>
      </c>
      <c r="D172" s="26">
        <f>COUNTIFS(C5:C49,"أنثى",I5:I49,"&lt;10")</f>
        <v>0</v>
      </c>
      <c r="E172" s="26">
        <f>COUNTIFS(C5:C49,"أنثى",I5:I49,"&gt;=10")</f>
        <v>0</v>
      </c>
      <c r="F172" s="26">
        <f>SUM(D172:E172)</f>
        <v>0</v>
      </c>
      <c r="H172" s="72" t="s">
        <v>69</v>
      </c>
      <c r="I172" s="26">
        <f>COUNTIFS(C5:C49,"أنثى",O5:O49,"&lt;10")</f>
        <v>0</v>
      </c>
      <c r="J172" s="26">
        <f>COUNTIFS(C5:C49,"أنثى",O5:O49,"&gt;=10")</f>
        <v>0</v>
      </c>
      <c r="K172" s="26">
        <f>SUM(I172:J172)</f>
        <v>0</v>
      </c>
      <c r="P172" s="72" t="s">
        <v>69</v>
      </c>
      <c r="Q172" s="26">
        <f>COUNTIFS(C5:C49,"أنثى",Y5:Y49,"&lt;10")</f>
        <v>0</v>
      </c>
      <c r="R172" s="26">
        <f>COUNTIFS(C5:C49,"أنثى",Y5:Y49,"&gt;=10")</f>
        <v>0</v>
      </c>
      <c r="S172" s="26">
        <f>SUM(Q172:R172)</f>
        <v>0</v>
      </c>
      <c r="T172" s="74"/>
      <c r="V172" s="72" t="s">
        <v>69</v>
      </c>
      <c r="W172" s="26">
        <f>COUNTIFS(C5:C49,"أنثى",AF5:AF49,"&lt;10")</f>
        <v>0</v>
      </c>
      <c r="X172" s="26">
        <f>COUNTIFS(C5:C49,"أنثى",AF5:AF49,"&gt;=10")</f>
        <v>0</v>
      </c>
      <c r="Y172" s="26">
        <f>SUM(W172:X172)</f>
        <v>0</v>
      </c>
    </row>
    <row r="173" spans="1:28">
      <c r="C173" s="72" t="s">
        <v>70</v>
      </c>
      <c r="D173" s="26">
        <f>COUNTIFS(C5:C49,"ذكر",I5:I49,"&lt;10")</f>
        <v>0</v>
      </c>
      <c r="E173" s="26">
        <f>COUNTIFS(C5:C49,"ذكر",I5:I49,"&gt;=10")</f>
        <v>0</v>
      </c>
      <c r="F173" s="26">
        <f>SUM(D173:E173)</f>
        <v>0</v>
      </c>
      <c r="H173" s="72" t="s">
        <v>70</v>
      </c>
      <c r="I173" s="26">
        <f>COUNTIFS(C5:C49,"ذكر",O5:O49,"&lt;10")</f>
        <v>0</v>
      </c>
      <c r="J173" s="26">
        <f>COUNTIFS(C5:C49,"ذكر",O5:O49,"&gt;=10")</f>
        <v>0</v>
      </c>
      <c r="K173" s="26">
        <f>SUM(I173:J173)</f>
        <v>0</v>
      </c>
      <c r="P173" s="72" t="s">
        <v>70</v>
      </c>
      <c r="Q173" s="26">
        <f>COUNTIFS(C5:C49,"ذكر",Y5:Y49,"&lt;10")</f>
        <v>0</v>
      </c>
      <c r="R173" s="26">
        <f>COUNTIFS(C5:C49,"ذكر",Y5:Y49,"&gt;=10")</f>
        <v>0</v>
      </c>
      <c r="S173" s="26">
        <f>SUM(Q173:R173)</f>
        <v>0</v>
      </c>
      <c r="T173" s="74"/>
      <c r="V173" s="72" t="s">
        <v>70</v>
      </c>
      <c r="W173" s="26">
        <f>COUNTIFS(C5:C49,"ذكر",AF5:AF49,"&lt;10")</f>
        <v>0</v>
      </c>
      <c r="X173" s="26">
        <f>COUNTIFS(C5:C49,"ذكر",AF5:AF49,"&gt;=10")</f>
        <v>0</v>
      </c>
      <c r="Y173" s="26">
        <f>SUM(W173:X173)</f>
        <v>0</v>
      </c>
    </row>
    <row r="174" spans="1:28">
      <c r="C174" s="72" t="s">
        <v>68</v>
      </c>
      <c r="D174" s="26">
        <f>SUM(D172:D173)</f>
        <v>0</v>
      </c>
      <c r="E174" s="26">
        <f>SUM(E172:E173)</f>
        <v>0</v>
      </c>
      <c r="H174" s="72" t="s">
        <v>68</v>
      </c>
      <c r="I174" s="26">
        <f>SUM(I172:I173)</f>
        <v>0</v>
      </c>
      <c r="J174" s="26">
        <f>SUM(J172:J173)</f>
        <v>0</v>
      </c>
      <c r="P174" s="72" t="s">
        <v>68</v>
      </c>
      <c r="Q174" s="26">
        <f>SUM(Q172:Q173)</f>
        <v>0</v>
      </c>
      <c r="R174" s="26">
        <f>SUM(R172:R173)</f>
        <v>0</v>
      </c>
      <c r="V174" s="72" t="s">
        <v>68</v>
      </c>
      <c r="W174" s="26">
        <f>SUM(W172:W173)</f>
        <v>0</v>
      </c>
      <c r="X174" s="26">
        <f>SUM(X172:X173)</f>
        <v>0</v>
      </c>
    </row>
  </sheetData>
  <sheetProtection formatCells="0" formatColumns="0" formatRows="0" insertColumns="0" insertRows="0" insertHyperlinks="0" deleteColumns="0" deleteRows="0" sort="0" autoFilter="0" pivotTables="0"/>
  <mergeCells count="85">
    <mergeCell ref="J168:U168"/>
    <mergeCell ref="C170:F170"/>
    <mergeCell ref="H170:K170"/>
    <mergeCell ref="P170:S170"/>
    <mergeCell ref="V170:Y170"/>
    <mergeCell ref="H125:I125"/>
    <mergeCell ref="J125:M125"/>
    <mergeCell ref="Q125:S125"/>
    <mergeCell ref="W125:Y125"/>
    <mergeCell ref="K127:R127"/>
    <mergeCell ref="U125:V125"/>
    <mergeCell ref="O125:P125"/>
    <mergeCell ref="C167:F167"/>
    <mergeCell ref="H167:I167"/>
    <mergeCell ref="J167:M167"/>
    <mergeCell ref="Q167:S167"/>
    <mergeCell ref="W167:Y167"/>
    <mergeCell ref="C125:F125"/>
    <mergeCell ref="A99:B99"/>
    <mergeCell ref="A108:B108"/>
    <mergeCell ref="A109:B109"/>
    <mergeCell ref="A110:B110"/>
    <mergeCell ref="A111:B111"/>
    <mergeCell ref="A112:B112"/>
    <mergeCell ref="A115:B115"/>
    <mergeCell ref="A116:B116"/>
    <mergeCell ref="A117:B117"/>
    <mergeCell ref="A118:B118"/>
    <mergeCell ref="A119:B119"/>
    <mergeCell ref="A125:B125"/>
    <mergeCell ref="W91:Y91"/>
    <mergeCell ref="K93:R93"/>
    <mergeCell ref="A95:B95"/>
    <mergeCell ref="A96:B96"/>
    <mergeCell ref="A97:B97"/>
    <mergeCell ref="U91:V91"/>
    <mergeCell ref="A98:B98"/>
    <mergeCell ref="B69:F69"/>
    <mergeCell ref="S69:T69"/>
    <mergeCell ref="S70:T70"/>
    <mergeCell ref="C91:F91"/>
    <mergeCell ref="H91:I91"/>
    <mergeCell ref="J91:M91"/>
    <mergeCell ref="Q91:S91"/>
    <mergeCell ref="A91:B91"/>
    <mergeCell ref="O91:P91"/>
    <mergeCell ref="N65:R65"/>
    <mergeCell ref="S66:T66"/>
    <mergeCell ref="V66:W66"/>
    <mergeCell ref="S67:T67"/>
    <mergeCell ref="B68:F68"/>
    <mergeCell ref="S68:T68"/>
    <mergeCell ref="A57:A62"/>
    <mergeCell ref="B57:C57"/>
    <mergeCell ref="B58:C58"/>
    <mergeCell ref="B59:C59"/>
    <mergeCell ref="B61:C61"/>
    <mergeCell ref="B62:C62"/>
    <mergeCell ref="W1:Y1"/>
    <mergeCell ref="AA3:AG3"/>
    <mergeCell ref="AH3:AK3"/>
    <mergeCell ref="C51:F51"/>
    <mergeCell ref="H51:I51"/>
    <mergeCell ref="J51:M51"/>
    <mergeCell ref="Q51:S51"/>
    <mergeCell ref="W51:Y51"/>
    <mergeCell ref="D3:J3"/>
    <mergeCell ref="K3:P3"/>
    <mergeCell ref="Q3:Z3"/>
    <mergeCell ref="A167:B167"/>
    <mergeCell ref="O167:P167"/>
    <mergeCell ref="U167:V167"/>
    <mergeCell ref="A1:B1"/>
    <mergeCell ref="O1:P1"/>
    <mergeCell ref="U1:V1"/>
    <mergeCell ref="U51:V51"/>
    <mergeCell ref="O51:P51"/>
    <mergeCell ref="A51:B51"/>
    <mergeCell ref="C1:F1"/>
    <mergeCell ref="H1:I1"/>
    <mergeCell ref="J1:M1"/>
    <mergeCell ref="Q1:S1"/>
    <mergeCell ref="K52:V52"/>
    <mergeCell ref="B55:C55"/>
    <mergeCell ref="B56:C56"/>
  </mergeCells>
  <conditionalFormatting sqref="M5:M49">
    <cfRule type="cellIs" dxfId="170" priority="1" stopIfTrue="1" operator="equal">
      <formula>$M$56</formula>
    </cfRule>
    <cfRule type="cellIs" dxfId="169" priority="2" stopIfTrue="1" operator="equal">
      <formula>$M$55</formula>
    </cfRule>
  </conditionalFormatting>
  <conditionalFormatting sqref="U5:U49">
    <cfRule type="cellIs" dxfId="168" priority="3" stopIfTrue="1" operator="equal">
      <formula>$U$56</formula>
    </cfRule>
    <cfRule type="cellIs" dxfId="167" priority="4" stopIfTrue="1" operator="equal">
      <formula>$U$55</formula>
    </cfRule>
  </conditionalFormatting>
  <conditionalFormatting sqref="V5:V49">
    <cfRule type="cellIs" dxfId="166" priority="5" stopIfTrue="1" operator="equal">
      <formula>$V$56</formula>
    </cfRule>
    <cfRule type="cellIs" dxfId="165" priority="6" stopIfTrue="1" operator="equal">
      <formula>$V$55</formula>
    </cfRule>
  </conditionalFormatting>
  <conditionalFormatting sqref="W5:W49">
    <cfRule type="cellIs" dxfId="164" priority="7" stopIfTrue="1" operator="equal">
      <formula>$W$56</formula>
    </cfRule>
    <cfRule type="cellIs" dxfId="163" priority="8" stopIfTrue="1" operator="equal">
      <formula>$W$55</formula>
    </cfRule>
    <cfRule type="cellIs" dxfId="162" priority="9" stopIfTrue="1" operator="equal">
      <formula>7.77</formula>
    </cfRule>
  </conditionalFormatting>
  <conditionalFormatting sqref="AA5:AA49">
    <cfRule type="cellIs" dxfId="161" priority="10" stopIfTrue="1" operator="equal">
      <formula>$AA$56</formula>
    </cfRule>
    <cfRule type="cellIs" dxfId="160" priority="11" stopIfTrue="1" operator="equal">
      <formula>$AA$55</formula>
    </cfRule>
  </conditionalFormatting>
  <conditionalFormatting sqref="AB5:AB49">
    <cfRule type="cellIs" dxfId="159" priority="12" stopIfTrue="1" operator="equal">
      <formula>$AB$56</formula>
    </cfRule>
    <cfRule type="cellIs" dxfId="158" priority="13" stopIfTrue="1" operator="equal">
      <formula>$AB$55</formula>
    </cfRule>
  </conditionalFormatting>
  <conditionalFormatting sqref="K5:K49">
    <cfRule type="cellIs" dxfId="157" priority="14" stopIfTrue="1" operator="equal">
      <formula>$K$56</formula>
    </cfRule>
    <cfRule type="cellIs" dxfId="156" priority="15" stopIfTrue="1" operator="equal">
      <formula>$K$55</formula>
    </cfRule>
  </conditionalFormatting>
  <conditionalFormatting sqref="G5:G49">
    <cfRule type="cellIs" dxfId="155" priority="16" stopIfTrue="1" operator="equal">
      <formula>$G$56</formula>
    </cfRule>
    <cfRule type="cellIs" dxfId="154" priority="17" stopIfTrue="1" operator="equal">
      <formula>$G$55</formula>
    </cfRule>
  </conditionalFormatting>
  <conditionalFormatting sqref="F5:F49">
    <cfRule type="cellIs" dxfId="153" priority="18" stopIfTrue="1" operator="equal">
      <formula>$F$56</formula>
    </cfRule>
    <cfRule type="cellIs" dxfId="152" priority="19" stopIfTrue="1" operator="equal">
      <formula>$F$55</formula>
    </cfRule>
  </conditionalFormatting>
  <conditionalFormatting sqref="E5:E49">
    <cfRule type="cellIs" dxfId="151" priority="20" stopIfTrue="1" operator="equal">
      <formula>$E$56</formula>
    </cfRule>
    <cfRule type="cellIs" dxfId="150" priority="21" stopIfTrue="1" operator="equal">
      <formula>$E$55</formula>
    </cfRule>
  </conditionalFormatting>
  <conditionalFormatting sqref="D5:D49">
    <cfRule type="cellIs" dxfId="149" priority="22" stopIfTrue="1" operator="equal">
      <formula>$D$56</formula>
    </cfRule>
    <cfRule type="cellIs" dxfId="148" priority="23" stopIfTrue="1" operator="equal">
      <formula>$D$55</formula>
    </cfRule>
  </conditionalFormatting>
  <conditionalFormatting sqref="R5:R49">
    <cfRule type="cellIs" dxfId="147" priority="24" stopIfTrue="1" operator="equal">
      <formula>$R$56</formula>
    </cfRule>
    <cfRule type="cellIs" dxfId="146" priority="25" stopIfTrue="1" operator="equal">
      <formula>$R$55</formula>
    </cfRule>
  </conditionalFormatting>
  <conditionalFormatting sqref="T5:T49">
    <cfRule type="cellIs" dxfId="145" priority="26" stopIfTrue="1" operator="equal">
      <formula>$T$56</formula>
    </cfRule>
    <cfRule type="cellIs" dxfId="144" priority="27" stopIfTrue="1" operator="equal">
      <formula>$T$55</formula>
    </cfRule>
  </conditionalFormatting>
  <conditionalFormatting sqref="L5:L49">
    <cfRule type="cellIs" dxfId="143" priority="28" stopIfTrue="1" operator="equal">
      <formula>$L$56</formula>
    </cfRule>
    <cfRule type="cellIs" dxfId="142" priority="29" stopIfTrue="1" operator="equal">
      <formula>$L$55</formula>
    </cfRule>
  </conditionalFormatting>
  <conditionalFormatting sqref="S5:S49">
    <cfRule type="cellIs" dxfId="141" priority="30" stopIfTrue="1" operator="equal">
      <formula>$S$56</formula>
    </cfRule>
    <cfRule type="cellIs" dxfId="140" priority="31" stopIfTrue="1" operator="equal">
      <formula>$S$55</formula>
    </cfRule>
  </conditionalFormatting>
  <conditionalFormatting sqref="Q5:Q49">
    <cfRule type="cellIs" dxfId="139" priority="32" stopIfTrue="1" operator="equal">
      <formula>$Q$56</formula>
    </cfRule>
    <cfRule type="cellIs" dxfId="138" priority="33" stopIfTrue="1" operator="equal">
      <formula>$Q$55</formula>
    </cfRule>
  </conditionalFormatting>
  <conditionalFormatting sqref="AD5:AD49">
    <cfRule type="cellIs" dxfId="137" priority="34" stopIfTrue="1" operator="equal">
      <formula>$AD$56</formula>
    </cfRule>
    <cfRule type="cellIs" dxfId="136" priority="35" stopIfTrue="1" operator="equal">
      <formula>$AD$55</formula>
    </cfRule>
  </conditionalFormatting>
  <conditionalFormatting sqref="AC5:AC49">
    <cfRule type="cellIs" dxfId="135" priority="36" stopIfTrue="1" operator="equal">
      <formula>$AC$56</formula>
    </cfRule>
    <cfRule type="cellIs" dxfId="134" priority="37" stopIfTrue="1" operator="equal">
      <formula>$AC$55</formula>
    </cfRule>
  </conditionalFormatting>
  <dataValidations count="2">
    <dataValidation type="decimal" allowBlank="1" showInputMessage="1" showErrorMessage="1" errorTitle="الرجاء التصحيح" error="العدد يجب أن يكون بين 0 و 20" sqref="IZ5:JC49 SV5:SY49 ACR5:ACU49 AMN5:AMQ49 AWJ5:AWM49 BGF5:BGI49 BQB5:BQE49 BZX5:CAA49 CJT5:CJW49 CTP5:CTS49 DDL5:DDO49 DNH5:DNK49 DXD5:DXG49 EGZ5:EHC49 EQV5:EQY49 FAR5:FAU49 FKN5:FKQ49 FUJ5:FUM49 GEF5:GEI49 GOB5:GOE49 GXX5:GYA49 HHT5:HHW49 HRP5:HRS49 IBL5:IBO49 ILH5:ILK49 IVD5:IVG49 JEZ5:JFC49 JOV5:JOY49 JYR5:JYU49 KIN5:KIQ49 KSJ5:KSM49 LCF5:LCI49 LMB5:LME49 LVX5:LWA49 MFT5:MFW49 MPP5:MPS49 MZL5:MZO49 NJH5:NJK49 NTD5:NTG49 OCZ5:ODC49 OMV5:OMY49 OWR5:OWU49 PGN5:PGQ49 PQJ5:PQM49 QAF5:QAI49 QKB5:QKE49 QTX5:QUA49 RDT5:RDW49 RNP5:RNS49 RXL5:RXO49 SHH5:SHK49 SRD5:SRG49 TAZ5:TBC49 TKV5:TKY49 TUR5:TUU49 UEN5:UEQ49 UOJ5:UOM49 UYF5:UYI49 VIB5:VIE49 VRX5:VSA49 WBT5:WBW49 WLP5:WLS49 WVL5:WVO49 D65550:G65584 IZ65550:JC65584 SV65550:SY65584 ACR65550:ACU65584 AMN65550:AMQ65584 AWJ65550:AWM65584 BGF65550:BGI65584 BQB65550:BQE65584 BZX65550:CAA65584 CJT65550:CJW65584 CTP65550:CTS65584 DDL65550:DDO65584 DNH65550:DNK65584 DXD65550:DXG65584 EGZ65550:EHC65584 EQV65550:EQY65584 FAR65550:FAU65584 FKN65550:FKQ65584 FUJ65550:FUM65584 GEF65550:GEI65584 GOB65550:GOE65584 GXX65550:GYA65584 HHT65550:HHW65584 HRP65550:HRS65584 IBL65550:IBO65584 ILH65550:ILK65584 IVD65550:IVG65584 JEZ65550:JFC65584 JOV65550:JOY65584 JYR65550:JYU65584 KIN65550:KIQ65584 KSJ65550:KSM65584 LCF65550:LCI65584 LMB65550:LME65584 LVX65550:LWA65584 MFT65550:MFW65584 MPP65550:MPS65584 MZL65550:MZO65584 NJH65550:NJK65584 NTD65550:NTG65584 OCZ65550:ODC65584 OMV65550:OMY65584 OWR65550:OWU65584 PGN65550:PGQ65584 PQJ65550:PQM65584 QAF65550:QAI65584 QKB65550:QKE65584 QTX65550:QUA65584 RDT65550:RDW65584 RNP65550:RNS65584 RXL65550:RXO65584 SHH65550:SHK65584 SRD65550:SRG65584 TAZ65550:TBC65584 TKV65550:TKY65584 TUR65550:TUU65584 UEN65550:UEQ65584 UOJ65550:UOM65584 UYF65550:UYI65584 VIB65550:VIE65584 VRX65550:VSA65584 WBT65550:WBW65584 WLP65550:WLS65584 WVL65550:WVO65584 D131086:G131120 IZ131086:JC131120 SV131086:SY131120 ACR131086:ACU131120 AMN131086:AMQ131120 AWJ131086:AWM131120 BGF131086:BGI131120 BQB131086:BQE131120 BZX131086:CAA131120 CJT131086:CJW131120 CTP131086:CTS131120 DDL131086:DDO131120 DNH131086:DNK131120 DXD131086:DXG131120 EGZ131086:EHC131120 EQV131086:EQY131120 FAR131086:FAU131120 FKN131086:FKQ131120 FUJ131086:FUM131120 GEF131086:GEI131120 GOB131086:GOE131120 GXX131086:GYA131120 HHT131086:HHW131120 HRP131086:HRS131120 IBL131086:IBO131120 ILH131086:ILK131120 IVD131086:IVG131120 JEZ131086:JFC131120 JOV131086:JOY131120 JYR131086:JYU131120 KIN131086:KIQ131120 KSJ131086:KSM131120 LCF131086:LCI131120 LMB131086:LME131120 LVX131086:LWA131120 MFT131086:MFW131120 MPP131086:MPS131120 MZL131086:MZO131120 NJH131086:NJK131120 NTD131086:NTG131120 OCZ131086:ODC131120 OMV131086:OMY131120 OWR131086:OWU131120 PGN131086:PGQ131120 PQJ131086:PQM131120 QAF131086:QAI131120 QKB131086:QKE131120 QTX131086:QUA131120 RDT131086:RDW131120 RNP131086:RNS131120 RXL131086:RXO131120 SHH131086:SHK131120 SRD131086:SRG131120 TAZ131086:TBC131120 TKV131086:TKY131120 TUR131086:TUU131120 UEN131086:UEQ131120 UOJ131086:UOM131120 UYF131086:UYI131120 VIB131086:VIE131120 VRX131086:VSA131120 WBT131086:WBW131120 WLP131086:WLS131120 WVL131086:WVO131120 D196622:G196656 IZ196622:JC196656 SV196622:SY196656 ACR196622:ACU196656 AMN196622:AMQ196656 AWJ196622:AWM196656 BGF196622:BGI196656 BQB196622:BQE196656 BZX196622:CAA196656 CJT196622:CJW196656 CTP196622:CTS196656 DDL196622:DDO196656 DNH196622:DNK196656 DXD196622:DXG196656 EGZ196622:EHC196656 EQV196622:EQY196656 FAR196622:FAU196656 FKN196622:FKQ196656 FUJ196622:FUM196656 GEF196622:GEI196656 GOB196622:GOE196656 GXX196622:GYA196656 HHT196622:HHW196656 HRP196622:HRS196656 IBL196622:IBO196656 ILH196622:ILK196656 IVD196622:IVG196656 JEZ196622:JFC196656 JOV196622:JOY196656 JYR196622:JYU196656 KIN196622:KIQ196656 KSJ196622:KSM196656 LCF196622:LCI196656 LMB196622:LME196656 LVX196622:LWA196656 MFT196622:MFW196656 MPP196622:MPS196656 MZL196622:MZO196656 NJH196622:NJK196656 NTD196622:NTG196656 OCZ196622:ODC196656 OMV196622:OMY196656 OWR196622:OWU196656 PGN196622:PGQ196656 PQJ196622:PQM196656 QAF196622:QAI196656 QKB196622:QKE196656 QTX196622:QUA196656 RDT196622:RDW196656 RNP196622:RNS196656 RXL196622:RXO196656 SHH196622:SHK196656 SRD196622:SRG196656 TAZ196622:TBC196656 TKV196622:TKY196656 TUR196622:TUU196656 UEN196622:UEQ196656 UOJ196622:UOM196656 UYF196622:UYI196656 VIB196622:VIE196656 VRX196622:VSA196656 WBT196622:WBW196656 WLP196622:WLS196656 WVL196622:WVO196656 D262158:G262192 IZ262158:JC262192 SV262158:SY262192 ACR262158:ACU262192 AMN262158:AMQ262192 AWJ262158:AWM262192 BGF262158:BGI262192 BQB262158:BQE262192 BZX262158:CAA262192 CJT262158:CJW262192 CTP262158:CTS262192 DDL262158:DDO262192 DNH262158:DNK262192 DXD262158:DXG262192 EGZ262158:EHC262192 EQV262158:EQY262192 FAR262158:FAU262192 FKN262158:FKQ262192 FUJ262158:FUM262192 GEF262158:GEI262192 GOB262158:GOE262192 GXX262158:GYA262192 HHT262158:HHW262192 HRP262158:HRS262192 IBL262158:IBO262192 ILH262158:ILK262192 IVD262158:IVG262192 JEZ262158:JFC262192 JOV262158:JOY262192 JYR262158:JYU262192 KIN262158:KIQ262192 KSJ262158:KSM262192 LCF262158:LCI262192 LMB262158:LME262192 LVX262158:LWA262192 MFT262158:MFW262192 MPP262158:MPS262192 MZL262158:MZO262192 NJH262158:NJK262192 NTD262158:NTG262192 OCZ262158:ODC262192 OMV262158:OMY262192 OWR262158:OWU262192 PGN262158:PGQ262192 PQJ262158:PQM262192 QAF262158:QAI262192 QKB262158:QKE262192 QTX262158:QUA262192 RDT262158:RDW262192 RNP262158:RNS262192 RXL262158:RXO262192 SHH262158:SHK262192 SRD262158:SRG262192 TAZ262158:TBC262192 TKV262158:TKY262192 TUR262158:TUU262192 UEN262158:UEQ262192 UOJ262158:UOM262192 UYF262158:UYI262192 VIB262158:VIE262192 VRX262158:VSA262192 WBT262158:WBW262192 WLP262158:WLS262192 WVL262158:WVO262192 D327694:G327728 IZ327694:JC327728 SV327694:SY327728 ACR327694:ACU327728 AMN327694:AMQ327728 AWJ327694:AWM327728 BGF327694:BGI327728 BQB327694:BQE327728 BZX327694:CAA327728 CJT327694:CJW327728 CTP327694:CTS327728 DDL327694:DDO327728 DNH327694:DNK327728 DXD327694:DXG327728 EGZ327694:EHC327728 EQV327694:EQY327728 FAR327694:FAU327728 FKN327694:FKQ327728 FUJ327694:FUM327728 GEF327694:GEI327728 GOB327694:GOE327728 GXX327694:GYA327728 HHT327694:HHW327728 HRP327694:HRS327728 IBL327694:IBO327728 ILH327694:ILK327728 IVD327694:IVG327728 JEZ327694:JFC327728 JOV327694:JOY327728 JYR327694:JYU327728 KIN327694:KIQ327728 KSJ327694:KSM327728 LCF327694:LCI327728 LMB327694:LME327728 LVX327694:LWA327728 MFT327694:MFW327728 MPP327694:MPS327728 MZL327694:MZO327728 NJH327694:NJK327728 NTD327694:NTG327728 OCZ327694:ODC327728 OMV327694:OMY327728 OWR327694:OWU327728 PGN327694:PGQ327728 PQJ327694:PQM327728 QAF327694:QAI327728 QKB327694:QKE327728 QTX327694:QUA327728 RDT327694:RDW327728 RNP327694:RNS327728 RXL327694:RXO327728 SHH327694:SHK327728 SRD327694:SRG327728 TAZ327694:TBC327728 TKV327694:TKY327728 TUR327694:TUU327728 UEN327694:UEQ327728 UOJ327694:UOM327728 UYF327694:UYI327728 VIB327694:VIE327728 VRX327694:VSA327728 WBT327694:WBW327728 WLP327694:WLS327728 WVL327694:WVO327728 D393230:G393264 IZ393230:JC393264 SV393230:SY393264 ACR393230:ACU393264 AMN393230:AMQ393264 AWJ393230:AWM393264 BGF393230:BGI393264 BQB393230:BQE393264 BZX393230:CAA393264 CJT393230:CJW393264 CTP393230:CTS393264 DDL393230:DDO393264 DNH393230:DNK393264 DXD393230:DXG393264 EGZ393230:EHC393264 EQV393230:EQY393264 FAR393230:FAU393264 FKN393230:FKQ393264 FUJ393230:FUM393264 GEF393230:GEI393264 GOB393230:GOE393264 GXX393230:GYA393264 HHT393230:HHW393264 HRP393230:HRS393264 IBL393230:IBO393264 ILH393230:ILK393264 IVD393230:IVG393264 JEZ393230:JFC393264 JOV393230:JOY393264 JYR393230:JYU393264 KIN393230:KIQ393264 KSJ393230:KSM393264 LCF393230:LCI393264 LMB393230:LME393264 LVX393230:LWA393264 MFT393230:MFW393264 MPP393230:MPS393264 MZL393230:MZO393264 NJH393230:NJK393264 NTD393230:NTG393264 OCZ393230:ODC393264 OMV393230:OMY393264 OWR393230:OWU393264 PGN393230:PGQ393264 PQJ393230:PQM393264 QAF393230:QAI393264 QKB393230:QKE393264 QTX393230:QUA393264 RDT393230:RDW393264 RNP393230:RNS393264 RXL393230:RXO393264 SHH393230:SHK393264 SRD393230:SRG393264 TAZ393230:TBC393264 TKV393230:TKY393264 TUR393230:TUU393264 UEN393230:UEQ393264 UOJ393230:UOM393264 UYF393230:UYI393264 VIB393230:VIE393264 VRX393230:VSA393264 WBT393230:WBW393264 WLP393230:WLS393264 WVL393230:WVO393264 D458766:G458800 IZ458766:JC458800 SV458766:SY458800 ACR458766:ACU458800 AMN458766:AMQ458800 AWJ458766:AWM458800 BGF458766:BGI458800 BQB458766:BQE458800 BZX458766:CAA458800 CJT458766:CJW458800 CTP458766:CTS458800 DDL458766:DDO458800 DNH458766:DNK458800 DXD458766:DXG458800 EGZ458766:EHC458800 EQV458766:EQY458800 FAR458766:FAU458800 FKN458766:FKQ458800 FUJ458766:FUM458800 GEF458766:GEI458800 GOB458766:GOE458800 GXX458766:GYA458800 HHT458766:HHW458800 HRP458766:HRS458800 IBL458766:IBO458800 ILH458766:ILK458800 IVD458766:IVG458800 JEZ458766:JFC458800 JOV458766:JOY458800 JYR458766:JYU458800 KIN458766:KIQ458800 KSJ458766:KSM458800 LCF458766:LCI458800 LMB458766:LME458800 LVX458766:LWA458800 MFT458766:MFW458800 MPP458766:MPS458800 MZL458766:MZO458800 NJH458766:NJK458800 NTD458766:NTG458800 OCZ458766:ODC458800 OMV458766:OMY458800 OWR458766:OWU458800 PGN458766:PGQ458800 PQJ458766:PQM458800 QAF458766:QAI458800 QKB458766:QKE458800 QTX458766:QUA458800 RDT458766:RDW458800 RNP458766:RNS458800 RXL458766:RXO458800 SHH458766:SHK458800 SRD458766:SRG458800 TAZ458766:TBC458800 TKV458766:TKY458800 TUR458766:TUU458800 UEN458766:UEQ458800 UOJ458766:UOM458800 UYF458766:UYI458800 VIB458766:VIE458800 VRX458766:VSA458800 WBT458766:WBW458800 WLP458766:WLS458800 WVL458766:WVO458800 D524302:G524336 IZ524302:JC524336 SV524302:SY524336 ACR524302:ACU524336 AMN524302:AMQ524336 AWJ524302:AWM524336 BGF524302:BGI524336 BQB524302:BQE524336 BZX524302:CAA524336 CJT524302:CJW524336 CTP524302:CTS524336 DDL524302:DDO524336 DNH524302:DNK524336 DXD524302:DXG524336 EGZ524302:EHC524336 EQV524302:EQY524336 FAR524302:FAU524336 FKN524302:FKQ524336 FUJ524302:FUM524336 GEF524302:GEI524336 GOB524302:GOE524336 GXX524302:GYA524336 HHT524302:HHW524336 HRP524302:HRS524336 IBL524302:IBO524336 ILH524302:ILK524336 IVD524302:IVG524336 JEZ524302:JFC524336 JOV524302:JOY524336 JYR524302:JYU524336 KIN524302:KIQ524336 KSJ524302:KSM524336 LCF524302:LCI524336 LMB524302:LME524336 LVX524302:LWA524336 MFT524302:MFW524336 MPP524302:MPS524336 MZL524302:MZO524336 NJH524302:NJK524336 NTD524302:NTG524336 OCZ524302:ODC524336 OMV524302:OMY524336 OWR524302:OWU524336 PGN524302:PGQ524336 PQJ524302:PQM524336 QAF524302:QAI524336 QKB524302:QKE524336 QTX524302:QUA524336 RDT524302:RDW524336 RNP524302:RNS524336 RXL524302:RXO524336 SHH524302:SHK524336 SRD524302:SRG524336 TAZ524302:TBC524336 TKV524302:TKY524336 TUR524302:TUU524336 UEN524302:UEQ524336 UOJ524302:UOM524336 UYF524302:UYI524336 VIB524302:VIE524336 VRX524302:VSA524336 WBT524302:WBW524336 WLP524302:WLS524336 WVL524302:WVO524336 D589838:G589872 IZ589838:JC589872 SV589838:SY589872 ACR589838:ACU589872 AMN589838:AMQ589872 AWJ589838:AWM589872 BGF589838:BGI589872 BQB589838:BQE589872 BZX589838:CAA589872 CJT589838:CJW589872 CTP589838:CTS589872 DDL589838:DDO589872 DNH589838:DNK589872 DXD589838:DXG589872 EGZ589838:EHC589872 EQV589838:EQY589872 FAR589838:FAU589872 FKN589838:FKQ589872 FUJ589838:FUM589872 GEF589838:GEI589872 GOB589838:GOE589872 GXX589838:GYA589872 HHT589838:HHW589872 HRP589838:HRS589872 IBL589838:IBO589872 ILH589838:ILK589872 IVD589838:IVG589872 JEZ589838:JFC589872 JOV589838:JOY589872 JYR589838:JYU589872 KIN589838:KIQ589872 KSJ589838:KSM589872 LCF589838:LCI589872 LMB589838:LME589872 LVX589838:LWA589872 MFT589838:MFW589872 MPP589838:MPS589872 MZL589838:MZO589872 NJH589838:NJK589872 NTD589838:NTG589872 OCZ589838:ODC589872 OMV589838:OMY589872 OWR589838:OWU589872 PGN589838:PGQ589872 PQJ589838:PQM589872 QAF589838:QAI589872 QKB589838:QKE589872 QTX589838:QUA589872 RDT589838:RDW589872 RNP589838:RNS589872 RXL589838:RXO589872 SHH589838:SHK589872 SRD589838:SRG589872 TAZ589838:TBC589872 TKV589838:TKY589872 TUR589838:TUU589872 UEN589838:UEQ589872 UOJ589838:UOM589872 UYF589838:UYI589872 VIB589838:VIE589872 VRX589838:VSA589872 WBT589838:WBW589872 WLP589838:WLS589872 WVL589838:WVO589872 D655374:G655408 IZ655374:JC655408 SV655374:SY655408 ACR655374:ACU655408 AMN655374:AMQ655408 AWJ655374:AWM655408 BGF655374:BGI655408 BQB655374:BQE655408 BZX655374:CAA655408 CJT655374:CJW655408 CTP655374:CTS655408 DDL655374:DDO655408 DNH655374:DNK655408 DXD655374:DXG655408 EGZ655374:EHC655408 EQV655374:EQY655408 FAR655374:FAU655408 FKN655374:FKQ655408 FUJ655374:FUM655408 GEF655374:GEI655408 GOB655374:GOE655408 GXX655374:GYA655408 HHT655374:HHW655408 HRP655374:HRS655408 IBL655374:IBO655408 ILH655374:ILK655408 IVD655374:IVG655408 JEZ655374:JFC655408 JOV655374:JOY655408 JYR655374:JYU655408 KIN655374:KIQ655408 KSJ655374:KSM655408 LCF655374:LCI655408 LMB655374:LME655408 LVX655374:LWA655408 MFT655374:MFW655408 MPP655374:MPS655408 MZL655374:MZO655408 NJH655374:NJK655408 NTD655374:NTG655408 OCZ655374:ODC655408 OMV655374:OMY655408 OWR655374:OWU655408 PGN655374:PGQ655408 PQJ655374:PQM655408 QAF655374:QAI655408 QKB655374:QKE655408 QTX655374:QUA655408 RDT655374:RDW655408 RNP655374:RNS655408 RXL655374:RXO655408 SHH655374:SHK655408 SRD655374:SRG655408 TAZ655374:TBC655408 TKV655374:TKY655408 TUR655374:TUU655408 UEN655374:UEQ655408 UOJ655374:UOM655408 UYF655374:UYI655408 VIB655374:VIE655408 VRX655374:VSA655408 WBT655374:WBW655408 WLP655374:WLS655408 WVL655374:WVO655408 D720910:G720944 IZ720910:JC720944 SV720910:SY720944 ACR720910:ACU720944 AMN720910:AMQ720944 AWJ720910:AWM720944 BGF720910:BGI720944 BQB720910:BQE720944 BZX720910:CAA720944 CJT720910:CJW720944 CTP720910:CTS720944 DDL720910:DDO720944 DNH720910:DNK720944 DXD720910:DXG720944 EGZ720910:EHC720944 EQV720910:EQY720944 FAR720910:FAU720944 FKN720910:FKQ720944 FUJ720910:FUM720944 GEF720910:GEI720944 GOB720910:GOE720944 GXX720910:GYA720944 HHT720910:HHW720944 HRP720910:HRS720944 IBL720910:IBO720944 ILH720910:ILK720944 IVD720910:IVG720944 JEZ720910:JFC720944 JOV720910:JOY720944 JYR720910:JYU720944 KIN720910:KIQ720944 KSJ720910:KSM720944 LCF720910:LCI720944 LMB720910:LME720944 LVX720910:LWA720944 MFT720910:MFW720944 MPP720910:MPS720944 MZL720910:MZO720944 NJH720910:NJK720944 NTD720910:NTG720944 OCZ720910:ODC720944 OMV720910:OMY720944 OWR720910:OWU720944 PGN720910:PGQ720944 PQJ720910:PQM720944 QAF720910:QAI720944 QKB720910:QKE720944 QTX720910:QUA720944 RDT720910:RDW720944 RNP720910:RNS720944 RXL720910:RXO720944 SHH720910:SHK720944 SRD720910:SRG720944 TAZ720910:TBC720944 TKV720910:TKY720944 TUR720910:TUU720944 UEN720910:UEQ720944 UOJ720910:UOM720944 UYF720910:UYI720944 VIB720910:VIE720944 VRX720910:VSA720944 WBT720910:WBW720944 WLP720910:WLS720944 WVL720910:WVO720944 D786446:G786480 IZ786446:JC786480 SV786446:SY786480 ACR786446:ACU786480 AMN786446:AMQ786480 AWJ786446:AWM786480 BGF786446:BGI786480 BQB786446:BQE786480 BZX786446:CAA786480 CJT786446:CJW786480 CTP786446:CTS786480 DDL786446:DDO786480 DNH786446:DNK786480 DXD786446:DXG786480 EGZ786446:EHC786480 EQV786446:EQY786480 FAR786446:FAU786480 FKN786446:FKQ786480 FUJ786446:FUM786480 GEF786446:GEI786480 GOB786446:GOE786480 GXX786446:GYA786480 HHT786446:HHW786480 HRP786446:HRS786480 IBL786446:IBO786480 ILH786446:ILK786480 IVD786446:IVG786480 JEZ786446:JFC786480 JOV786446:JOY786480 JYR786446:JYU786480 KIN786446:KIQ786480 KSJ786446:KSM786480 LCF786446:LCI786480 LMB786446:LME786480 LVX786446:LWA786480 MFT786446:MFW786480 MPP786446:MPS786480 MZL786446:MZO786480 NJH786446:NJK786480 NTD786446:NTG786480 OCZ786446:ODC786480 OMV786446:OMY786480 OWR786446:OWU786480 PGN786446:PGQ786480 PQJ786446:PQM786480 QAF786446:QAI786480 QKB786446:QKE786480 QTX786446:QUA786480 RDT786446:RDW786480 RNP786446:RNS786480 RXL786446:RXO786480 SHH786446:SHK786480 SRD786446:SRG786480 TAZ786446:TBC786480 TKV786446:TKY786480 TUR786446:TUU786480 UEN786446:UEQ786480 UOJ786446:UOM786480 UYF786446:UYI786480 VIB786446:VIE786480 VRX786446:VSA786480 WBT786446:WBW786480 WLP786446:WLS786480 WVL786446:WVO786480 D851982:G852016 IZ851982:JC852016 SV851982:SY852016 ACR851982:ACU852016 AMN851982:AMQ852016 AWJ851982:AWM852016 BGF851982:BGI852016 BQB851982:BQE852016 BZX851982:CAA852016 CJT851982:CJW852016 CTP851982:CTS852016 DDL851982:DDO852016 DNH851982:DNK852016 DXD851982:DXG852016 EGZ851982:EHC852016 EQV851982:EQY852016 FAR851982:FAU852016 FKN851982:FKQ852016 FUJ851982:FUM852016 GEF851982:GEI852016 GOB851982:GOE852016 GXX851982:GYA852016 HHT851982:HHW852016 HRP851982:HRS852016 IBL851982:IBO852016 ILH851982:ILK852016 IVD851982:IVG852016 JEZ851982:JFC852016 JOV851982:JOY852016 JYR851982:JYU852016 KIN851982:KIQ852016 KSJ851982:KSM852016 LCF851982:LCI852016 LMB851982:LME852016 LVX851982:LWA852016 MFT851982:MFW852016 MPP851982:MPS852016 MZL851982:MZO852016 NJH851982:NJK852016 NTD851982:NTG852016 OCZ851982:ODC852016 OMV851982:OMY852016 OWR851982:OWU852016 PGN851982:PGQ852016 PQJ851982:PQM852016 QAF851982:QAI852016 QKB851982:QKE852016 QTX851982:QUA852016 RDT851982:RDW852016 RNP851982:RNS852016 RXL851982:RXO852016 SHH851982:SHK852016 SRD851982:SRG852016 TAZ851982:TBC852016 TKV851982:TKY852016 TUR851982:TUU852016 UEN851982:UEQ852016 UOJ851982:UOM852016 UYF851982:UYI852016 VIB851982:VIE852016 VRX851982:VSA852016 WBT851982:WBW852016 WLP851982:WLS852016 WVL851982:WVO852016 D917518:G917552 IZ917518:JC917552 SV917518:SY917552 ACR917518:ACU917552 AMN917518:AMQ917552 AWJ917518:AWM917552 BGF917518:BGI917552 BQB917518:BQE917552 BZX917518:CAA917552 CJT917518:CJW917552 CTP917518:CTS917552 DDL917518:DDO917552 DNH917518:DNK917552 DXD917518:DXG917552 EGZ917518:EHC917552 EQV917518:EQY917552 FAR917518:FAU917552 FKN917518:FKQ917552 FUJ917518:FUM917552 GEF917518:GEI917552 GOB917518:GOE917552 GXX917518:GYA917552 HHT917518:HHW917552 HRP917518:HRS917552 IBL917518:IBO917552 ILH917518:ILK917552 IVD917518:IVG917552 JEZ917518:JFC917552 JOV917518:JOY917552 JYR917518:JYU917552 KIN917518:KIQ917552 KSJ917518:KSM917552 LCF917518:LCI917552 LMB917518:LME917552 LVX917518:LWA917552 MFT917518:MFW917552 MPP917518:MPS917552 MZL917518:MZO917552 NJH917518:NJK917552 NTD917518:NTG917552 OCZ917518:ODC917552 OMV917518:OMY917552 OWR917518:OWU917552 PGN917518:PGQ917552 PQJ917518:PQM917552 QAF917518:QAI917552 QKB917518:QKE917552 QTX917518:QUA917552 RDT917518:RDW917552 RNP917518:RNS917552 RXL917518:RXO917552 SHH917518:SHK917552 SRD917518:SRG917552 TAZ917518:TBC917552 TKV917518:TKY917552 TUR917518:TUU917552 UEN917518:UEQ917552 UOJ917518:UOM917552 UYF917518:UYI917552 VIB917518:VIE917552 VRX917518:VSA917552 WBT917518:WBW917552 WLP917518:WLS917552 WVL917518:WVO917552 D983054:G983088 IZ983054:JC983088 SV983054:SY983088 ACR983054:ACU983088 AMN983054:AMQ983088 AWJ983054:AWM983088 BGF983054:BGI983088 BQB983054:BQE983088 BZX983054:CAA983088 CJT983054:CJW983088 CTP983054:CTS983088 DDL983054:DDO983088 DNH983054:DNK983088 DXD983054:DXG983088 EGZ983054:EHC983088 EQV983054:EQY983088 FAR983054:FAU983088 FKN983054:FKQ983088 FUJ983054:FUM983088 GEF983054:GEI983088 GOB983054:GOE983088 GXX983054:GYA983088 HHT983054:HHW983088 HRP983054:HRS983088 IBL983054:IBO983088 ILH983054:ILK983088 IVD983054:IVG983088 JEZ983054:JFC983088 JOV983054:JOY983088 JYR983054:JYU983088 KIN983054:KIQ983088 KSJ983054:KSM983088 LCF983054:LCI983088 LMB983054:LME983088 LVX983054:LWA983088 MFT983054:MFW983088 MPP983054:MPS983088 MZL983054:MZO983088 NJH983054:NJK983088 NTD983054:NTG983088 OCZ983054:ODC983088 OMV983054:OMY983088 OWR983054:OWU983088 PGN983054:PGQ983088 PQJ983054:PQM983088 QAF983054:QAI983088 QKB983054:QKE983088 QTX983054:QUA983088 RDT983054:RDW983088 RNP983054:RNS983088 RXL983054:RXO983088 SHH983054:SHK983088 SRD983054:SRG983088 TAZ983054:TBC983088 TKV983054:TKY983088 TUR983054:TUU983088 UEN983054:UEQ983088 UOJ983054:UOM983088 UYF983054:UYI983088 VIB983054:VIE983088 VRX983054:VSA983088 WBT983054:WBW983088 WLP983054:WLS983088 WVL983054:WVO983088 W9:W15 JS9:JS15 TO9:TO15 ADK9:ADK15 ANG9:ANG15 AXC9:AXC15 BGY9:BGY15 BQU9:BQU15 CAQ9:CAQ15 CKM9:CKM15 CUI9:CUI15 DEE9:DEE15 DOA9:DOA15 DXW9:DXW15 EHS9:EHS15 ERO9:ERO15 FBK9:FBK15 FLG9:FLG15 FVC9:FVC15 GEY9:GEY15 GOU9:GOU15 GYQ9:GYQ15 HIM9:HIM15 HSI9:HSI15 ICE9:ICE15 IMA9:IMA15 IVW9:IVW15 JFS9:JFS15 JPO9:JPO15 JZK9:JZK15 KJG9:KJG15 KTC9:KTC15 LCY9:LCY15 LMU9:LMU15 LWQ9:LWQ15 MGM9:MGM15 MQI9:MQI15 NAE9:NAE15 NKA9:NKA15 NTW9:NTW15 ODS9:ODS15 ONO9:ONO15 OXK9:OXK15 PHG9:PHG15 PRC9:PRC15 QAY9:QAY15 QKU9:QKU15 QUQ9:QUQ15 REM9:REM15 ROI9:ROI15 RYE9:RYE15 SIA9:SIA15 SRW9:SRW15 TBS9:TBS15 TLO9:TLO15 TVK9:TVK15 UFG9:UFG15 UPC9:UPC15 UYY9:UYY15 VIU9:VIU15 VSQ9:VSQ15 WCM9:WCM15 WMI9:WMI15 WWE9:WWE15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WWI983054:WWL983088 JW5:JZ49 TS5:TV49 ADO5:ADR49 ANK5:ANN49 AXG5:AXJ49 BHC5:BHF49 BQY5:BRB49 CAU5:CAX49 CKQ5:CKT49 CUM5:CUP49 DEI5:DEL49 DOE5:DOH49 DYA5:DYD49 EHW5:EHZ49 ERS5:ERV49 FBO5:FBR49 FLK5:FLN49 FVG5:FVJ49 GFC5:GFF49 GOY5:GPB49 GYU5:GYX49 HIQ5:HIT49 HSM5:HSP49 ICI5:ICL49 IME5:IMH49 IWA5:IWD49 JFW5:JFZ49 JPS5:JPV49 JZO5:JZR49 KJK5:KJN49 KTG5:KTJ49 LDC5:LDF49 LMY5:LNB49 LWU5:LWX49 MGQ5:MGT49 MQM5:MQP49 NAI5:NAL49 NKE5:NKH49 NUA5:NUD49 ODW5:ODZ49 ONS5:ONV49 OXO5:OXR49 PHK5:PHN49 PRG5:PRJ49 QBC5:QBF49 QKY5:QLB49 QUU5:QUX49 REQ5:RET49 ROM5:ROP49 RYI5:RYL49 SIE5:SIH49 SSA5:SSD49 TBW5:TBZ49 TLS5:TLV49 TVO5:TVR49 UFK5:UFN49 UPG5:UPJ49 UZC5:UZF49 VIY5:VJB49 VSU5:VSX49 WCQ5:WCT49 WMM5:WMP49 WWI5:WWL49 AA65550:AD65584 JW65550:JZ65584 TS65550:TV65584 ADO65550:ADR65584 ANK65550:ANN65584 AXG65550:AXJ65584 BHC65550:BHF65584 BQY65550:BRB65584 CAU65550:CAX65584 CKQ65550:CKT65584 CUM65550:CUP65584 DEI65550:DEL65584 DOE65550:DOH65584 DYA65550:DYD65584 EHW65550:EHZ65584 ERS65550:ERV65584 FBO65550:FBR65584 FLK65550:FLN65584 FVG65550:FVJ65584 GFC65550:GFF65584 GOY65550:GPB65584 GYU65550:GYX65584 HIQ65550:HIT65584 HSM65550:HSP65584 ICI65550:ICL65584 IME65550:IMH65584 IWA65550:IWD65584 JFW65550:JFZ65584 JPS65550:JPV65584 JZO65550:JZR65584 KJK65550:KJN65584 KTG65550:KTJ65584 LDC65550:LDF65584 LMY65550:LNB65584 LWU65550:LWX65584 MGQ65550:MGT65584 MQM65550:MQP65584 NAI65550:NAL65584 NKE65550:NKH65584 NUA65550:NUD65584 ODW65550:ODZ65584 ONS65550:ONV65584 OXO65550:OXR65584 PHK65550:PHN65584 PRG65550:PRJ65584 QBC65550:QBF65584 QKY65550:QLB65584 QUU65550:QUX65584 REQ65550:RET65584 ROM65550:ROP65584 RYI65550:RYL65584 SIE65550:SIH65584 SSA65550:SSD65584 TBW65550:TBZ65584 TLS65550:TLV65584 TVO65550:TVR65584 UFK65550:UFN65584 UPG65550:UPJ65584 UZC65550:UZF65584 VIY65550:VJB65584 VSU65550:VSX65584 WCQ65550:WCT65584 WMM65550:WMP65584 WWI65550:WWL65584 AA131086:AD131120 JW131086:JZ131120 TS131086:TV131120 ADO131086:ADR131120 ANK131086:ANN131120 AXG131086:AXJ131120 BHC131086:BHF131120 BQY131086:BRB131120 CAU131086:CAX131120 CKQ131086:CKT131120 CUM131086:CUP131120 DEI131086:DEL131120 DOE131086:DOH131120 DYA131086:DYD131120 EHW131086:EHZ131120 ERS131086:ERV131120 FBO131086:FBR131120 FLK131086:FLN131120 FVG131086:FVJ131120 GFC131086:GFF131120 GOY131086:GPB131120 GYU131086:GYX131120 HIQ131086:HIT131120 HSM131086:HSP131120 ICI131086:ICL131120 IME131086:IMH131120 IWA131086:IWD131120 JFW131086:JFZ131120 JPS131086:JPV131120 JZO131086:JZR131120 KJK131086:KJN131120 KTG131086:KTJ131120 LDC131086:LDF131120 LMY131086:LNB131120 LWU131086:LWX131120 MGQ131086:MGT131120 MQM131086:MQP131120 NAI131086:NAL131120 NKE131086:NKH131120 NUA131086:NUD131120 ODW131086:ODZ131120 ONS131086:ONV131120 OXO131086:OXR131120 PHK131086:PHN131120 PRG131086:PRJ131120 QBC131086:QBF131120 QKY131086:QLB131120 QUU131086:QUX131120 REQ131086:RET131120 ROM131086:ROP131120 RYI131086:RYL131120 SIE131086:SIH131120 SSA131086:SSD131120 TBW131086:TBZ131120 TLS131086:TLV131120 TVO131086:TVR131120 UFK131086:UFN131120 UPG131086:UPJ131120 UZC131086:UZF131120 VIY131086:VJB131120 VSU131086:VSX131120 WCQ131086:WCT131120 WMM131086:WMP131120 WWI131086:WWL131120 AA196622:AD196656 JW196622:JZ196656 TS196622:TV196656 ADO196622:ADR196656 ANK196622:ANN196656 AXG196622:AXJ196656 BHC196622:BHF196656 BQY196622:BRB196656 CAU196622:CAX196656 CKQ196622:CKT196656 CUM196622:CUP196656 DEI196622:DEL196656 DOE196622:DOH196656 DYA196622:DYD196656 EHW196622:EHZ196656 ERS196622:ERV196656 FBO196622:FBR196656 FLK196622:FLN196656 FVG196622:FVJ196656 GFC196622:GFF196656 GOY196622:GPB196656 GYU196622:GYX196656 HIQ196622:HIT196656 HSM196622:HSP196656 ICI196622:ICL196656 IME196622:IMH196656 IWA196622:IWD196656 JFW196622:JFZ196656 JPS196622:JPV196656 JZO196622:JZR196656 KJK196622:KJN196656 KTG196622:KTJ196656 LDC196622:LDF196656 LMY196622:LNB196656 LWU196622:LWX196656 MGQ196622:MGT196656 MQM196622:MQP196656 NAI196622:NAL196656 NKE196622:NKH196656 NUA196622:NUD196656 ODW196622:ODZ196656 ONS196622:ONV196656 OXO196622:OXR196656 PHK196622:PHN196656 PRG196622:PRJ196656 QBC196622:QBF196656 QKY196622:QLB196656 QUU196622:QUX196656 REQ196622:RET196656 ROM196622:ROP196656 RYI196622:RYL196656 SIE196622:SIH196656 SSA196622:SSD196656 TBW196622:TBZ196656 TLS196622:TLV196656 TVO196622:TVR196656 UFK196622:UFN196656 UPG196622:UPJ196656 UZC196622:UZF196656 VIY196622:VJB196656 VSU196622:VSX196656 WCQ196622:WCT196656 WMM196622:WMP196656 WWI196622:WWL196656 AA262158:AD262192 JW262158:JZ262192 TS262158:TV262192 ADO262158:ADR262192 ANK262158:ANN262192 AXG262158:AXJ262192 BHC262158:BHF262192 BQY262158:BRB262192 CAU262158:CAX262192 CKQ262158:CKT262192 CUM262158:CUP262192 DEI262158:DEL262192 DOE262158:DOH262192 DYA262158:DYD262192 EHW262158:EHZ262192 ERS262158:ERV262192 FBO262158:FBR262192 FLK262158:FLN262192 FVG262158:FVJ262192 GFC262158:GFF262192 GOY262158:GPB262192 GYU262158:GYX262192 HIQ262158:HIT262192 HSM262158:HSP262192 ICI262158:ICL262192 IME262158:IMH262192 IWA262158:IWD262192 JFW262158:JFZ262192 JPS262158:JPV262192 JZO262158:JZR262192 KJK262158:KJN262192 KTG262158:KTJ262192 LDC262158:LDF262192 LMY262158:LNB262192 LWU262158:LWX262192 MGQ262158:MGT262192 MQM262158:MQP262192 NAI262158:NAL262192 NKE262158:NKH262192 NUA262158:NUD262192 ODW262158:ODZ262192 ONS262158:ONV262192 OXO262158:OXR262192 PHK262158:PHN262192 PRG262158:PRJ262192 QBC262158:QBF262192 QKY262158:QLB262192 QUU262158:QUX262192 REQ262158:RET262192 ROM262158:ROP262192 RYI262158:RYL262192 SIE262158:SIH262192 SSA262158:SSD262192 TBW262158:TBZ262192 TLS262158:TLV262192 TVO262158:TVR262192 UFK262158:UFN262192 UPG262158:UPJ262192 UZC262158:UZF262192 VIY262158:VJB262192 VSU262158:VSX262192 WCQ262158:WCT262192 WMM262158:WMP262192 WWI262158:WWL262192 AA327694:AD327728 JW327694:JZ327728 TS327694:TV327728 ADO327694:ADR327728 ANK327694:ANN327728 AXG327694:AXJ327728 BHC327694:BHF327728 BQY327694:BRB327728 CAU327694:CAX327728 CKQ327694:CKT327728 CUM327694:CUP327728 DEI327694:DEL327728 DOE327694:DOH327728 DYA327694:DYD327728 EHW327694:EHZ327728 ERS327694:ERV327728 FBO327694:FBR327728 FLK327694:FLN327728 FVG327694:FVJ327728 GFC327694:GFF327728 GOY327694:GPB327728 GYU327694:GYX327728 HIQ327694:HIT327728 HSM327694:HSP327728 ICI327694:ICL327728 IME327694:IMH327728 IWA327694:IWD327728 JFW327694:JFZ327728 JPS327694:JPV327728 JZO327694:JZR327728 KJK327694:KJN327728 KTG327694:KTJ327728 LDC327694:LDF327728 LMY327694:LNB327728 LWU327694:LWX327728 MGQ327694:MGT327728 MQM327694:MQP327728 NAI327694:NAL327728 NKE327694:NKH327728 NUA327694:NUD327728 ODW327694:ODZ327728 ONS327694:ONV327728 OXO327694:OXR327728 PHK327694:PHN327728 PRG327694:PRJ327728 QBC327694:QBF327728 QKY327694:QLB327728 QUU327694:QUX327728 REQ327694:RET327728 ROM327694:ROP327728 RYI327694:RYL327728 SIE327694:SIH327728 SSA327694:SSD327728 TBW327694:TBZ327728 TLS327694:TLV327728 TVO327694:TVR327728 UFK327694:UFN327728 UPG327694:UPJ327728 UZC327694:UZF327728 VIY327694:VJB327728 VSU327694:VSX327728 WCQ327694:WCT327728 WMM327694:WMP327728 WWI327694:WWL327728 AA393230:AD393264 JW393230:JZ393264 TS393230:TV393264 ADO393230:ADR393264 ANK393230:ANN393264 AXG393230:AXJ393264 BHC393230:BHF393264 BQY393230:BRB393264 CAU393230:CAX393264 CKQ393230:CKT393264 CUM393230:CUP393264 DEI393230:DEL393264 DOE393230:DOH393264 DYA393230:DYD393264 EHW393230:EHZ393264 ERS393230:ERV393264 FBO393230:FBR393264 FLK393230:FLN393264 FVG393230:FVJ393264 GFC393230:GFF393264 GOY393230:GPB393264 GYU393230:GYX393264 HIQ393230:HIT393264 HSM393230:HSP393264 ICI393230:ICL393264 IME393230:IMH393264 IWA393230:IWD393264 JFW393230:JFZ393264 JPS393230:JPV393264 JZO393230:JZR393264 KJK393230:KJN393264 KTG393230:KTJ393264 LDC393230:LDF393264 LMY393230:LNB393264 LWU393230:LWX393264 MGQ393230:MGT393264 MQM393230:MQP393264 NAI393230:NAL393264 NKE393230:NKH393264 NUA393230:NUD393264 ODW393230:ODZ393264 ONS393230:ONV393264 OXO393230:OXR393264 PHK393230:PHN393264 PRG393230:PRJ393264 QBC393230:QBF393264 QKY393230:QLB393264 QUU393230:QUX393264 REQ393230:RET393264 ROM393230:ROP393264 RYI393230:RYL393264 SIE393230:SIH393264 SSA393230:SSD393264 TBW393230:TBZ393264 TLS393230:TLV393264 TVO393230:TVR393264 UFK393230:UFN393264 UPG393230:UPJ393264 UZC393230:UZF393264 VIY393230:VJB393264 VSU393230:VSX393264 WCQ393230:WCT393264 WMM393230:WMP393264 WWI393230:WWL393264 AA458766:AD458800 JW458766:JZ458800 TS458766:TV458800 ADO458766:ADR458800 ANK458766:ANN458800 AXG458766:AXJ458800 BHC458766:BHF458800 BQY458766:BRB458800 CAU458766:CAX458800 CKQ458766:CKT458800 CUM458766:CUP458800 DEI458766:DEL458800 DOE458766:DOH458800 DYA458766:DYD458800 EHW458766:EHZ458800 ERS458766:ERV458800 FBO458766:FBR458800 FLK458766:FLN458800 FVG458766:FVJ458800 GFC458766:GFF458800 GOY458766:GPB458800 GYU458766:GYX458800 HIQ458766:HIT458800 HSM458766:HSP458800 ICI458766:ICL458800 IME458766:IMH458800 IWA458766:IWD458800 JFW458766:JFZ458800 JPS458766:JPV458800 JZO458766:JZR458800 KJK458766:KJN458800 KTG458766:KTJ458800 LDC458766:LDF458800 LMY458766:LNB458800 LWU458766:LWX458800 MGQ458766:MGT458800 MQM458766:MQP458800 NAI458766:NAL458800 NKE458766:NKH458800 NUA458766:NUD458800 ODW458766:ODZ458800 ONS458766:ONV458800 OXO458766:OXR458800 PHK458766:PHN458800 PRG458766:PRJ458800 QBC458766:QBF458800 QKY458766:QLB458800 QUU458766:QUX458800 REQ458766:RET458800 ROM458766:ROP458800 RYI458766:RYL458800 SIE458766:SIH458800 SSA458766:SSD458800 TBW458766:TBZ458800 TLS458766:TLV458800 TVO458766:TVR458800 UFK458766:UFN458800 UPG458766:UPJ458800 UZC458766:UZF458800 VIY458766:VJB458800 VSU458766:VSX458800 WCQ458766:WCT458800 WMM458766:WMP458800 WWI458766:WWL458800 AA524302:AD524336 JW524302:JZ524336 TS524302:TV524336 ADO524302:ADR524336 ANK524302:ANN524336 AXG524302:AXJ524336 BHC524302:BHF524336 BQY524302:BRB524336 CAU524302:CAX524336 CKQ524302:CKT524336 CUM524302:CUP524336 DEI524302:DEL524336 DOE524302:DOH524336 DYA524302:DYD524336 EHW524302:EHZ524336 ERS524302:ERV524336 FBO524302:FBR524336 FLK524302:FLN524336 FVG524302:FVJ524336 GFC524302:GFF524336 GOY524302:GPB524336 GYU524302:GYX524336 HIQ524302:HIT524336 HSM524302:HSP524336 ICI524302:ICL524336 IME524302:IMH524336 IWA524302:IWD524336 JFW524302:JFZ524336 JPS524302:JPV524336 JZO524302:JZR524336 KJK524302:KJN524336 KTG524302:KTJ524336 LDC524302:LDF524336 LMY524302:LNB524336 LWU524302:LWX524336 MGQ524302:MGT524336 MQM524302:MQP524336 NAI524302:NAL524336 NKE524302:NKH524336 NUA524302:NUD524336 ODW524302:ODZ524336 ONS524302:ONV524336 OXO524302:OXR524336 PHK524302:PHN524336 PRG524302:PRJ524336 QBC524302:QBF524336 QKY524302:QLB524336 QUU524302:QUX524336 REQ524302:RET524336 ROM524302:ROP524336 RYI524302:RYL524336 SIE524302:SIH524336 SSA524302:SSD524336 TBW524302:TBZ524336 TLS524302:TLV524336 TVO524302:TVR524336 UFK524302:UFN524336 UPG524302:UPJ524336 UZC524302:UZF524336 VIY524302:VJB524336 VSU524302:VSX524336 WCQ524302:WCT524336 WMM524302:WMP524336 WWI524302:WWL524336 AA589838:AD589872 JW589838:JZ589872 TS589838:TV589872 ADO589838:ADR589872 ANK589838:ANN589872 AXG589838:AXJ589872 BHC589838:BHF589872 BQY589838:BRB589872 CAU589838:CAX589872 CKQ589838:CKT589872 CUM589838:CUP589872 DEI589838:DEL589872 DOE589838:DOH589872 DYA589838:DYD589872 EHW589838:EHZ589872 ERS589838:ERV589872 FBO589838:FBR589872 FLK589838:FLN589872 FVG589838:FVJ589872 GFC589838:GFF589872 GOY589838:GPB589872 GYU589838:GYX589872 HIQ589838:HIT589872 HSM589838:HSP589872 ICI589838:ICL589872 IME589838:IMH589872 IWA589838:IWD589872 JFW589838:JFZ589872 JPS589838:JPV589872 JZO589838:JZR589872 KJK589838:KJN589872 KTG589838:KTJ589872 LDC589838:LDF589872 LMY589838:LNB589872 LWU589838:LWX589872 MGQ589838:MGT589872 MQM589838:MQP589872 NAI589838:NAL589872 NKE589838:NKH589872 NUA589838:NUD589872 ODW589838:ODZ589872 ONS589838:ONV589872 OXO589838:OXR589872 PHK589838:PHN589872 PRG589838:PRJ589872 QBC589838:QBF589872 QKY589838:QLB589872 QUU589838:QUX589872 REQ589838:RET589872 ROM589838:ROP589872 RYI589838:RYL589872 SIE589838:SIH589872 SSA589838:SSD589872 TBW589838:TBZ589872 TLS589838:TLV589872 TVO589838:TVR589872 UFK589838:UFN589872 UPG589838:UPJ589872 UZC589838:UZF589872 VIY589838:VJB589872 VSU589838:VSX589872 WCQ589838:WCT589872 WMM589838:WMP589872 WWI589838:WWL589872 AA655374:AD655408 JW655374:JZ655408 TS655374:TV655408 ADO655374:ADR655408 ANK655374:ANN655408 AXG655374:AXJ655408 BHC655374:BHF655408 BQY655374:BRB655408 CAU655374:CAX655408 CKQ655374:CKT655408 CUM655374:CUP655408 DEI655374:DEL655408 DOE655374:DOH655408 DYA655374:DYD655408 EHW655374:EHZ655408 ERS655374:ERV655408 FBO655374:FBR655408 FLK655374:FLN655408 FVG655374:FVJ655408 GFC655374:GFF655408 GOY655374:GPB655408 GYU655374:GYX655408 HIQ655374:HIT655408 HSM655374:HSP655408 ICI655374:ICL655408 IME655374:IMH655408 IWA655374:IWD655408 JFW655374:JFZ655408 JPS655374:JPV655408 JZO655374:JZR655408 KJK655374:KJN655408 KTG655374:KTJ655408 LDC655374:LDF655408 LMY655374:LNB655408 LWU655374:LWX655408 MGQ655374:MGT655408 MQM655374:MQP655408 NAI655374:NAL655408 NKE655374:NKH655408 NUA655374:NUD655408 ODW655374:ODZ655408 ONS655374:ONV655408 OXO655374:OXR655408 PHK655374:PHN655408 PRG655374:PRJ655408 QBC655374:QBF655408 QKY655374:QLB655408 QUU655374:QUX655408 REQ655374:RET655408 ROM655374:ROP655408 RYI655374:RYL655408 SIE655374:SIH655408 SSA655374:SSD655408 TBW655374:TBZ655408 TLS655374:TLV655408 TVO655374:TVR655408 UFK655374:UFN655408 UPG655374:UPJ655408 UZC655374:UZF655408 VIY655374:VJB655408 VSU655374:VSX655408 WCQ655374:WCT655408 WMM655374:WMP655408 WWI655374:WWL655408 AA720910:AD720944 JW720910:JZ720944 TS720910:TV720944 ADO720910:ADR720944 ANK720910:ANN720944 AXG720910:AXJ720944 BHC720910:BHF720944 BQY720910:BRB720944 CAU720910:CAX720944 CKQ720910:CKT720944 CUM720910:CUP720944 DEI720910:DEL720944 DOE720910:DOH720944 DYA720910:DYD720944 EHW720910:EHZ720944 ERS720910:ERV720944 FBO720910:FBR720944 FLK720910:FLN720944 FVG720910:FVJ720944 GFC720910:GFF720944 GOY720910:GPB720944 GYU720910:GYX720944 HIQ720910:HIT720944 HSM720910:HSP720944 ICI720910:ICL720944 IME720910:IMH720944 IWA720910:IWD720944 JFW720910:JFZ720944 JPS720910:JPV720944 JZO720910:JZR720944 KJK720910:KJN720944 KTG720910:KTJ720944 LDC720910:LDF720944 LMY720910:LNB720944 LWU720910:LWX720944 MGQ720910:MGT720944 MQM720910:MQP720944 NAI720910:NAL720944 NKE720910:NKH720944 NUA720910:NUD720944 ODW720910:ODZ720944 ONS720910:ONV720944 OXO720910:OXR720944 PHK720910:PHN720944 PRG720910:PRJ720944 QBC720910:QBF720944 QKY720910:QLB720944 QUU720910:QUX720944 REQ720910:RET720944 ROM720910:ROP720944 RYI720910:RYL720944 SIE720910:SIH720944 SSA720910:SSD720944 TBW720910:TBZ720944 TLS720910:TLV720944 TVO720910:TVR720944 UFK720910:UFN720944 UPG720910:UPJ720944 UZC720910:UZF720944 VIY720910:VJB720944 VSU720910:VSX720944 WCQ720910:WCT720944 WMM720910:WMP720944 WWI720910:WWL720944 AA786446:AD786480 JW786446:JZ786480 TS786446:TV786480 ADO786446:ADR786480 ANK786446:ANN786480 AXG786446:AXJ786480 BHC786446:BHF786480 BQY786446:BRB786480 CAU786446:CAX786480 CKQ786446:CKT786480 CUM786446:CUP786480 DEI786446:DEL786480 DOE786446:DOH786480 DYA786446:DYD786480 EHW786446:EHZ786480 ERS786446:ERV786480 FBO786446:FBR786480 FLK786446:FLN786480 FVG786446:FVJ786480 GFC786446:GFF786480 GOY786446:GPB786480 GYU786446:GYX786480 HIQ786446:HIT786480 HSM786446:HSP786480 ICI786446:ICL786480 IME786446:IMH786480 IWA786446:IWD786480 JFW786446:JFZ786480 JPS786446:JPV786480 JZO786446:JZR786480 KJK786446:KJN786480 KTG786446:KTJ786480 LDC786446:LDF786480 LMY786446:LNB786480 LWU786446:LWX786480 MGQ786446:MGT786480 MQM786446:MQP786480 NAI786446:NAL786480 NKE786446:NKH786480 NUA786446:NUD786480 ODW786446:ODZ786480 ONS786446:ONV786480 OXO786446:OXR786480 PHK786446:PHN786480 PRG786446:PRJ786480 QBC786446:QBF786480 QKY786446:QLB786480 QUU786446:QUX786480 REQ786446:RET786480 ROM786446:ROP786480 RYI786446:RYL786480 SIE786446:SIH786480 SSA786446:SSD786480 TBW786446:TBZ786480 TLS786446:TLV786480 TVO786446:TVR786480 UFK786446:UFN786480 UPG786446:UPJ786480 UZC786446:UZF786480 VIY786446:VJB786480 VSU786446:VSX786480 WCQ786446:WCT786480 WMM786446:WMP786480 WWI786446:WWL786480 AA851982:AD852016 JW851982:JZ852016 TS851982:TV852016 ADO851982:ADR852016 ANK851982:ANN852016 AXG851982:AXJ852016 BHC851982:BHF852016 BQY851982:BRB852016 CAU851982:CAX852016 CKQ851982:CKT852016 CUM851982:CUP852016 DEI851982:DEL852016 DOE851982:DOH852016 DYA851982:DYD852016 EHW851982:EHZ852016 ERS851982:ERV852016 FBO851982:FBR852016 FLK851982:FLN852016 FVG851982:FVJ852016 GFC851982:GFF852016 GOY851982:GPB852016 GYU851982:GYX852016 HIQ851982:HIT852016 HSM851982:HSP852016 ICI851982:ICL852016 IME851982:IMH852016 IWA851982:IWD852016 JFW851982:JFZ852016 JPS851982:JPV852016 JZO851982:JZR852016 KJK851982:KJN852016 KTG851982:KTJ852016 LDC851982:LDF852016 LMY851982:LNB852016 LWU851982:LWX852016 MGQ851982:MGT852016 MQM851982:MQP852016 NAI851982:NAL852016 NKE851982:NKH852016 NUA851982:NUD852016 ODW851982:ODZ852016 ONS851982:ONV852016 OXO851982:OXR852016 PHK851982:PHN852016 PRG851982:PRJ852016 QBC851982:QBF852016 QKY851982:QLB852016 QUU851982:QUX852016 REQ851982:RET852016 ROM851982:ROP852016 RYI851982:RYL852016 SIE851982:SIH852016 SSA851982:SSD852016 TBW851982:TBZ852016 TLS851982:TLV852016 TVO851982:TVR852016 UFK851982:UFN852016 UPG851982:UPJ852016 UZC851982:UZF852016 VIY851982:VJB852016 VSU851982:VSX852016 WCQ851982:WCT852016 WMM851982:WMP852016 WWI851982:WWL852016 AA917518:AD917552 JW917518:JZ917552 TS917518:TV917552 ADO917518:ADR917552 ANK917518:ANN917552 AXG917518:AXJ917552 BHC917518:BHF917552 BQY917518:BRB917552 CAU917518:CAX917552 CKQ917518:CKT917552 CUM917518:CUP917552 DEI917518:DEL917552 DOE917518:DOH917552 DYA917518:DYD917552 EHW917518:EHZ917552 ERS917518:ERV917552 FBO917518:FBR917552 FLK917518:FLN917552 FVG917518:FVJ917552 GFC917518:GFF917552 GOY917518:GPB917552 GYU917518:GYX917552 HIQ917518:HIT917552 HSM917518:HSP917552 ICI917518:ICL917552 IME917518:IMH917552 IWA917518:IWD917552 JFW917518:JFZ917552 JPS917518:JPV917552 JZO917518:JZR917552 KJK917518:KJN917552 KTG917518:KTJ917552 LDC917518:LDF917552 LMY917518:LNB917552 LWU917518:LWX917552 MGQ917518:MGT917552 MQM917518:MQP917552 NAI917518:NAL917552 NKE917518:NKH917552 NUA917518:NUD917552 ODW917518:ODZ917552 ONS917518:ONV917552 OXO917518:OXR917552 PHK917518:PHN917552 PRG917518:PRJ917552 QBC917518:QBF917552 QKY917518:QLB917552 QUU917518:QUX917552 REQ917518:RET917552 ROM917518:ROP917552 RYI917518:RYL917552 SIE917518:SIH917552 SSA917518:SSD917552 TBW917518:TBZ917552 TLS917518:TLV917552 TVO917518:TVR917552 UFK917518:UFN917552 UPG917518:UPJ917552 UZC917518:UZF917552 VIY917518:VJB917552 VSU917518:VSX917552 WCQ917518:WCT917552 WMM917518:WMP917552 WWI917518:WWL917552 AA983054:AD983088 JW983054:JZ983088 TS983054:TV983088 ADO983054:ADR983088 ANK983054:ANN983088 AXG983054:AXJ983088 BHC983054:BHF983088 BQY983054:BRB983088 CAU983054:CAX983088 CKQ983054:CKT983088 CUM983054:CUP983088 DEI983054:DEL983088 DOE983054:DOH983088 DYA983054:DYD983088 EHW983054:EHZ983088 ERS983054:ERV983088 FBO983054:FBR983088 FLK983054:FLN983088 FVG983054:FVJ983088 GFC983054:GFF983088 GOY983054:GPB983088 GYU983054:GYX983088 HIQ983054:HIT983088 HSM983054:HSP983088 ICI983054:ICL983088 IME983054:IMH983088 IWA983054:IWD983088 JFW983054:JFZ983088 JPS983054:JPV983088 JZO983054:JZR983088 KJK983054:KJN983088 KTG983054:KTJ983088 LDC983054:LDF983088 LMY983054:LNB983088 LWU983054:LWX983088 MGQ983054:MGT983088 MQM983054:MQP983088 NAI983054:NAL983088 NKE983054:NKH983088 NUA983054:NUD983088 ODW983054:ODZ983088 ONS983054:ONV983088 OXO983054:OXR983088 PHK983054:PHN983088 PRG983054:PRJ983088 QBC983054:QBF983088 QKY983054:QLB983088 QUU983054:QUX983088 REQ983054:RET983088 ROM983054:ROP983088 RYI983054:RYL983088 SIE983054:SIH983088 SSA983054:SSD983088 TBW983054:TBZ983088 TLS983054:TLV983088 TVO983054:TVR983088 UFK983054:UFN983088 UPG983054:UPJ983088 UZC983054:UZF983088 VIY983054:VJB983088 VSU983054:VSX983088 WCQ983054:WCT983088 WMM983054:WMP983088 AA5:AD49 D5:G49">
      <formula1>0</formula1>
      <formula2>20</formula2>
    </dataValidation>
    <dataValidation type="decimal" allowBlank="1" showInputMessage="1" showErrorMessage="1" errorTitle="تصحيح العدد" error="العدد يجب أن يكون بين 0 و 20" sqref="JG5:JI49 TC5:TE49 ACY5:ADA49 AMU5:AMW49 AWQ5:AWS49 BGM5:BGO49 BQI5:BQK49 CAE5:CAG49 CKA5:CKC49 CTW5:CTY49 DDS5:DDU49 DNO5:DNQ49 DXK5:DXM49 EHG5:EHI49 ERC5:ERE49 FAY5:FBA49 FKU5:FKW49 FUQ5:FUS49 GEM5:GEO49 GOI5:GOK49 GYE5:GYG49 HIA5:HIC49 HRW5:HRY49 IBS5:IBU49 ILO5:ILQ49 IVK5:IVM49 JFG5:JFI49 JPC5:JPE49 JYY5:JZA49 KIU5:KIW49 KSQ5:KSS49 LCM5:LCO49 LMI5:LMK49 LWE5:LWG49 MGA5:MGC49 MPW5:MPY49 MZS5:MZU49 NJO5:NJQ49 NTK5:NTM49 ODG5:ODI49 ONC5:ONE49 OWY5:OXA49 PGU5:PGW49 PQQ5:PQS49 QAM5:QAO49 QKI5:QKK49 QUE5:QUG49 REA5:REC49 RNW5:RNY49 RXS5:RXU49 SHO5:SHQ49 SRK5:SRM49 TBG5:TBI49 TLC5:TLE49 TUY5:TVA49 UEU5:UEW49 UOQ5:UOS49 UYM5:UYO49 VII5:VIK49 VSE5:VSG49 WCA5:WCC49 WLW5:WLY49 WVS5:WVU49 K65550:M65584 JG65550:JI65584 TC65550:TE65584 ACY65550:ADA65584 AMU65550:AMW65584 AWQ65550:AWS65584 BGM65550:BGO65584 BQI65550:BQK65584 CAE65550:CAG65584 CKA65550:CKC65584 CTW65550:CTY65584 DDS65550:DDU65584 DNO65550:DNQ65584 DXK65550:DXM65584 EHG65550:EHI65584 ERC65550:ERE65584 FAY65550:FBA65584 FKU65550:FKW65584 FUQ65550:FUS65584 GEM65550:GEO65584 GOI65550:GOK65584 GYE65550:GYG65584 HIA65550:HIC65584 HRW65550:HRY65584 IBS65550:IBU65584 ILO65550:ILQ65584 IVK65550:IVM65584 JFG65550:JFI65584 JPC65550:JPE65584 JYY65550:JZA65584 KIU65550:KIW65584 KSQ65550:KSS65584 LCM65550:LCO65584 LMI65550:LMK65584 LWE65550:LWG65584 MGA65550:MGC65584 MPW65550:MPY65584 MZS65550:MZU65584 NJO65550:NJQ65584 NTK65550:NTM65584 ODG65550:ODI65584 ONC65550:ONE65584 OWY65550:OXA65584 PGU65550:PGW65584 PQQ65550:PQS65584 QAM65550:QAO65584 QKI65550:QKK65584 QUE65550:QUG65584 REA65550:REC65584 RNW65550:RNY65584 RXS65550:RXU65584 SHO65550:SHQ65584 SRK65550:SRM65584 TBG65550:TBI65584 TLC65550:TLE65584 TUY65550:TVA65584 UEU65550:UEW65584 UOQ65550:UOS65584 UYM65550:UYO65584 VII65550:VIK65584 VSE65550:VSG65584 WCA65550:WCC65584 WLW65550:WLY65584 WVS65550:WVU65584 K131086:M131120 JG131086:JI131120 TC131086:TE131120 ACY131086:ADA131120 AMU131086:AMW131120 AWQ131086:AWS131120 BGM131086:BGO131120 BQI131086:BQK131120 CAE131086:CAG131120 CKA131086:CKC131120 CTW131086:CTY131120 DDS131086:DDU131120 DNO131086:DNQ131120 DXK131086:DXM131120 EHG131086:EHI131120 ERC131086:ERE131120 FAY131086:FBA131120 FKU131086:FKW131120 FUQ131086:FUS131120 GEM131086:GEO131120 GOI131086:GOK131120 GYE131086:GYG131120 HIA131086:HIC131120 HRW131086:HRY131120 IBS131086:IBU131120 ILO131086:ILQ131120 IVK131086:IVM131120 JFG131086:JFI131120 JPC131086:JPE131120 JYY131086:JZA131120 KIU131086:KIW131120 KSQ131086:KSS131120 LCM131086:LCO131120 LMI131086:LMK131120 LWE131086:LWG131120 MGA131086:MGC131120 MPW131086:MPY131120 MZS131086:MZU131120 NJO131086:NJQ131120 NTK131086:NTM131120 ODG131086:ODI131120 ONC131086:ONE131120 OWY131086:OXA131120 PGU131086:PGW131120 PQQ131086:PQS131120 QAM131086:QAO131120 QKI131086:QKK131120 QUE131086:QUG131120 REA131086:REC131120 RNW131086:RNY131120 RXS131086:RXU131120 SHO131086:SHQ131120 SRK131086:SRM131120 TBG131086:TBI131120 TLC131086:TLE131120 TUY131086:TVA131120 UEU131086:UEW131120 UOQ131086:UOS131120 UYM131086:UYO131120 VII131086:VIK131120 VSE131086:VSG131120 WCA131086:WCC131120 WLW131086:WLY131120 WVS131086:WVU131120 K196622:M196656 JG196622:JI196656 TC196622:TE196656 ACY196622:ADA196656 AMU196622:AMW196656 AWQ196622:AWS196656 BGM196622:BGO196656 BQI196622:BQK196656 CAE196622:CAG196656 CKA196622:CKC196656 CTW196622:CTY196656 DDS196622:DDU196656 DNO196622:DNQ196656 DXK196622:DXM196656 EHG196622:EHI196656 ERC196622:ERE196656 FAY196622:FBA196656 FKU196622:FKW196656 FUQ196622:FUS196656 GEM196622:GEO196656 GOI196622:GOK196656 GYE196622:GYG196656 HIA196622:HIC196656 HRW196622:HRY196656 IBS196622:IBU196656 ILO196622:ILQ196656 IVK196622:IVM196656 JFG196622:JFI196656 JPC196622:JPE196656 JYY196622:JZA196656 KIU196622:KIW196656 KSQ196622:KSS196656 LCM196622:LCO196656 LMI196622:LMK196656 LWE196622:LWG196656 MGA196622:MGC196656 MPW196622:MPY196656 MZS196622:MZU196656 NJO196622:NJQ196656 NTK196622:NTM196656 ODG196622:ODI196656 ONC196622:ONE196656 OWY196622:OXA196656 PGU196622:PGW196656 PQQ196622:PQS196656 QAM196622:QAO196656 QKI196622:QKK196656 QUE196622:QUG196656 REA196622:REC196656 RNW196622:RNY196656 RXS196622:RXU196656 SHO196622:SHQ196656 SRK196622:SRM196656 TBG196622:TBI196656 TLC196622:TLE196656 TUY196622:TVA196656 UEU196622:UEW196656 UOQ196622:UOS196656 UYM196622:UYO196656 VII196622:VIK196656 VSE196622:VSG196656 WCA196622:WCC196656 WLW196622:WLY196656 WVS196622:WVU196656 K262158:M262192 JG262158:JI262192 TC262158:TE262192 ACY262158:ADA262192 AMU262158:AMW262192 AWQ262158:AWS262192 BGM262158:BGO262192 BQI262158:BQK262192 CAE262158:CAG262192 CKA262158:CKC262192 CTW262158:CTY262192 DDS262158:DDU262192 DNO262158:DNQ262192 DXK262158:DXM262192 EHG262158:EHI262192 ERC262158:ERE262192 FAY262158:FBA262192 FKU262158:FKW262192 FUQ262158:FUS262192 GEM262158:GEO262192 GOI262158:GOK262192 GYE262158:GYG262192 HIA262158:HIC262192 HRW262158:HRY262192 IBS262158:IBU262192 ILO262158:ILQ262192 IVK262158:IVM262192 JFG262158:JFI262192 JPC262158:JPE262192 JYY262158:JZA262192 KIU262158:KIW262192 KSQ262158:KSS262192 LCM262158:LCO262192 LMI262158:LMK262192 LWE262158:LWG262192 MGA262158:MGC262192 MPW262158:MPY262192 MZS262158:MZU262192 NJO262158:NJQ262192 NTK262158:NTM262192 ODG262158:ODI262192 ONC262158:ONE262192 OWY262158:OXA262192 PGU262158:PGW262192 PQQ262158:PQS262192 QAM262158:QAO262192 QKI262158:QKK262192 QUE262158:QUG262192 REA262158:REC262192 RNW262158:RNY262192 RXS262158:RXU262192 SHO262158:SHQ262192 SRK262158:SRM262192 TBG262158:TBI262192 TLC262158:TLE262192 TUY262158:TVA262192 UEU262158:UEW262192 UOQ262158:UOS262192 UYM262158:UYO262192 VII262158:VIK262192 VSE262158:VSG262192 WCA262158:WCC262192 WLW262158:WLY262192 WVS262158:WVU262192 K327694:M327728 JG327694:JI327728 TC327694:TE327728 ACY327694:ADA327728 AMU327694:AMW327728 AWQ327694:AWS327728 BGM327694:BGO327728 BQI327694:BQK327728 CAE327694:CAG327728 CKA327694:CKC327728 CTW327694:CTY327728 DDS327694:DDU327728 DNO327694:DNQ327728 DXK327694:DXM327728 EHG327694:EHI327728 ERC327694:ERE327728 FAY327694:FBA327728 FKU327694:FKW327728 FUQ327694:FUS327728 GEM327694:GEO327728 GOI327694:GOK327728 GYE327694:GYG327728 HIA327694:HIC327728 HRW327694:HRY327728 IBS327694:IBU327728 ILO327694:ILQ327728 IVK327694:IVM327728 JFG327694:JFI327728 JPC327694:JPE327728 JYY327694:JZA327728 KIU327694:KIW327728 KSQ327694:KSS327728 LCM327694:LCO327728 LMI327694:LMK327728 LWE327694:LWG327728 MGA327694:MGC327728 MPW327694:MPY327728 MZS327694:MZU327728 NJO327694:NJQ327728 NTK327694:NTM327728 ODG327694:ODI327728 ONC327694:ONE327728 OWY327694:OXA327728 PGU327694:PGW327728 PQQ327694:PQS327728 QAM327694:QAO327728 QKI327694:QKK327728 QUE327694:QUG327728 REA327694:REC327728 RNW327694:RNY327728 RXS327694:RXU327728 SHO327694:SHQ327728 SRK327694:SRM327728 TBG327694:TBI327728 TLC327694:TLE327728 TUY327694:TVA327728 UEU327694:UEW327728 UOQ327694:UOS327728 UYM327694:UYO327728 VII327694:VIK327728 VSE327694:VSG327728 WCA327694:WCC327728 WLW327694:WLY327728 WVS327694:WVU327728 K393230:M393264 JG393230:JI393264 TC393230:TE393264 ACY393230:ADA393264 AMU393230:AMW393264 AWQ393230:AWS393264 BGM393230:BGO393264 BQI393230:BQK393264 CAE393230:CAG393264 CKA393230:CKC393264 CTW393230:CTY393264 DDS393230:DDU393264 DNO393230:DNQ393264 DXK393230:DXM393264 EHG393230:EHI393264 ERC393230:ERE393264 FAY393230:FBA393264 FKU393230:FKW393264 FUQ393230:FUS393264 GEM393230:GEO393264 GOI393230:GOK393264 GYE393230:GYG393264 HIA393230:HIC393264 HRW393230:HRY393264 IBS393230:IBU393264 ILO393230:ILQ393264 IVK393230:IVM393264 JFG393230:JFI393264 JPC393230:JPE393264 JYY393230:JZA393264 KIU393230:KIW393264 KSQ393230:KSS393264 LCM393230:LCO393264 LMI393230:LMK393264 LWE393230:LWG393264 MGA393230:MGC393264 MPW393230:MPY393264 MZS393230:MZU393264 NJO393230:NJQ393264 NTK393230:NTM393264 ODG393230:ODI393264 ONC393230:ONE393264 OWY393230:OXA393264 PGU393230:PGW393264 PQQ393230:PQS393264 QAM393230:QAO393264 QKI393230:QKK393264 QUE393230:QUG393264 REA393230:REC393264 RNW393230:RNY393264 RXS393230:RXU393264 SHO393230:SHQ393264 SRK393230:SRM393264 TBG393230:TBI393264 TLC393230:TLE393264 TUY393230:TVA393264 UEU393230:UEW393264 UOQ393230:UOS393264 UYM393230:UYO393264 VII393230:VIK393264 VSE393230:VSG393264 WCA393230:WCC393264 WLW393230:WLY393264 WVS393230:WVU393264 K458766:M458800 JG458766:JI458800 TC458766:TE458800 ACY458766:ADA458800 AMU458766:AMW458800 AWQ458766:AWS458800 BGM458766:BGO458800 BQI458766:BQK458800 CAE458766:CAG458800 CKA458766:CKC458800 CTW458766:CTY458800 DDS458766:DDU458800 DNO458766:DNQ458800 DXK458766:DXM458800 EHG458766:EHI458800 ERC458766:ERE458800 FAY458766:FBA458800 FKU458766:FKW458800 FUQ458766:FUS458800 GEM458766:GEO458800 GOI458766:GOK458800 GYE458766:GYG458800 HIA458766:HIC458800 HRW458766:HRY458800 IBS458766:IBU458800 ILO458766:ILQ458800 IVK458766:IVM458800 JFG458766:JFI458800 JPC458766:JPE458800 JYY458766:JZA458800 KIU458766:KIW458800 KSQ458766:KSS458800 LCM458766:LCO458800 LMI458766:LMK458800 LWE458766:LWG458800 MGA458766:MGC458800 MPW458766:MPY458800 MZS458766:MZU458800 NJO458766:NJQ458800 NTK458766:NTM458800 ODG458766:ODI458800 ONC458766:ONE458800 OWY458766:OXA458800 PGU458766:PGW458800 PQQ458766:PQS458800 QAM458766:QAO458800 QKI458766:QKK458800 QUE458766:QUG458800 REA458766:REC458800 RNW458766:RNY458800 RXS458766:RXU458800 SHO458766:SHQ458800 SRK458766:SRM458800 TBG458766:TBI458800 TLC458766:TLE458800 TUY458766:TVA458800 UEU458766:UEW458800 UOQ458766:UOS458800 UYM458766:UYO458800 VII458766:VIK458800 VSE458766:VSG458800 WCA458766:WCC458800 WLW458766:WLY458800 WVS458766:WVU458800 K524302:M524336 JG524302:JI524336 TC524302:TE524336 ACY524302:ADA524336 AMU524302:AMW524336 AWQ524302:AWS524336 BGM524302:BGO524336 BQI524302:BQK524336 CAE524302:CAG524336 CKA524302:CKC524336 CTW524302:CTY524336 DDS524302:DDU524336 DNO524302:DNQ524336 DXK524302:DXM524336 EHG524302:EHI524336 ERC524302:ERE524336 FAY524302:FBA524336 FKU524302:FKW524336 FUQ524302:FUS524336 GEM524302:GEO524336 GOI524302:GOK524336 GYE524302:GYG524336 HIA524302:HIC524336 HRW524302:HRY524336 IBS524302:IBU524336 ILO524302:ILQ524336 IVK524302:IVM524336 JFG524302:JFI524336 JPC524302:JPE524336 JYY524302:JZA524336 KIU524302:KIW524336 KSQ524302:KSS524336 LCM524302:LCO524336 LMI524302:LMK524336 LWE524302:LWG524336 MGA524302:MGC524336 MPW524302:MPY524336 MZS524302:MZU524336 NJO524302:NJQ524336 NTK524302:NTM524336 ODG524302:ODI524336 ONC524302:ONE524336 OWY524302:OXA524336 PGU524302:PGW524336 PQQ524302:PQS524336 QAM524302:QAO524336 QKI524302:QKK524336 QUE524302:QUG524336 REA524302:REC524336 RNW524302:RNY524336 RXS524302:RXU524336 SHO524302:SHQ524336 SRK524302:SRM524336 TBG524302:TBI524336 TLC524302:TLE524336 TUY524302:TVA524336 UEU524302:UEW524336 UOQ524302:UOS524336 UYM524302:UYO524336 VII524302:VIK524336 VSE524302:VSG524336 WCA524302:WCC524336 WLW524302:WLY524336 WVS524302:WVU524336 K589838:M589872 JG589838:JI589872 TC589838:TE589872 ACY589838:ADA589872 AMU589838:AMW589872 AWQ589838:AWS589872 BGM589838:BGO589872 BQI589838:BQK589872 CAE589838:CAG589872 CKA589838:CKC589872 CTW589838:CTY589872 DDS589838:DDU589872 DNO589838:DNQ589872 DXK589838:DXM589872 EHG589838:EHI589872 ERC589838:ERE589872 FAY589838:FBA589872 FKU589838:FKW589872 FUQ589838:FUS589872 GEM589838:GEO589872 GOI589838:GOK589872 GYE589838:GYG589872 HIA589838:HIC589872 HRW589838:HRY589872 IBS589838:IBU589872 ILO589838:ILQ589872 IVK589838:IVM589872 JFG589838:JFI589872 JPC589838:JPE589872 JYY589838:JZA589872 KIU589838:KIW589872 KSQ589838:KSS589872 LCM589838:LCO589872 LMI589838:LMK589872 LWE589838:LWG589872 MGA589838:MGC589872 MPW589838:MPY589872 MZS589838:MZU589872 NJO589838:NJQ589872 NTK589838:NTM589872 ODG589838:ODI589872 ONC589838:ONE589872 OWY589838:OXA589872 PGU589838:PGW589872 PQQ589838:PQS589872 QAM589838:QAO589872 QKI589838:QKK589872 QUE589838:QUG589872 REA589838:REC589872 RNW589838:RNY589872 RXS589838:RXU589872 SHO589838:SHQ589872 SRK589838:SRM589872 TBG589838:TBI589872 TLC589838:TLE589872 TUY589838:TVA589872 UEU589838:UEW589872 UOQ589838:UOS589872 UYM589838:UYO589872 VII589838:VIK589872 VSE589838:VSG589872 WCA589838:WCC589872 WLW589838:WLY589872 WVS589838:WVU589872 K655374:M655408 JG655374:JI655408 TC655374:TE655408 ACY655374:ADA655408 AMU655374:AMW655408 AWQ655374:AWS655408 BGM655374:BGO655408 BQI655374:BQK655408 CAE655374:CAG655408 CKA655374:CKC655408 CTW655374:CTY655408 DDS655374:DDU655408 DNO655374:DNQ655408 DXK655374:DXM655408 EHG655374:EHI655408 ERC655374:ERE655408 FAY655374:FBA655408 FKU655374:FKW655408 FUQ655374:FUS655408 GEM655374:GEO655408 GOI655374:GOK655408 GYE655374:GYG655408 HIA655374:HIC655408 HRW655374:HRY655408 IBS655374:IBU655408 ILO655374:ILQ655408 IVK655374:IVM655408 JFG655374:JFI655408 JPC655374:JPE655408 JYY655374:JZA655408 KIU655374:KIW655408 KSQ655374:KSS655408 LCM655374:LCO655408 LMI655374:LMK655408 LWE655374:LWG655408 MGA655374:MGC655408 MPW655374:MPY655408 MZS655374:MZU655408 NJO655374:NJQ655408 NTK655374:NTM655408 ODG655374:ODI655408 ONC655374:ONE655408 OWY655374:OXA655408 PGU655374:PGW655408 PQQ655374:PQS655408 QAM655374:QAO655408 QKI655374:QKK655408 QUE655374:QUG655408 REA655374:REC655408 RNW655374:RNY655408 RXS655374:RXU655408 SHO655374:SHQ655408 SRK655374:SRM655408 TBG655374:TBI655408 TLC655374:TLE655408 TUY655374:TVA655408 UEU655374:UEW655408 UOQ655374:UOS655408 UYM655374:UYO655408 VII655374:VIK655408 VSE655374:VSG655408 WCA655374:WCC655408 WLW655374:WLY655408 WVS655374:WVU655408 K720910:M720944 JG720910:JI720944 TC720910:TE720944 ACY720910:ADA720944 AMU720910:AMW720944 AWQ720910:AWS720944 BGM720910:BGO720944 BQI720910:BQK720944 CAE720910:CAG720944 CKA720910:CKC720944 CTW720910:CTY720944 DDS720910:DDU720944 DNO720910:DNQ720944 DXK720910:DXM720944 EHG720910:EHI720944 ERC720910:ERE720944 FAY720910:FBA720944 FKU720910:FKW720944 FUQ720910:FUS720944 GEM720910:GEO720944 GOI720910:GOK720944 GYE720910:GYG720944 HIA720910:HIC720944 HRW720910:HRY720944 IBS720910:IBU720944 ILO720910:ILQ720944 IVK720910:IVM720944 JFG720910:JFI720944 JPC720910:JPE720944 JYY720910:JZA720944 KIU720910:KIW720944 KSQ720910:KSS720944 LCM720910:LCO720944 LMI720910:LMK720944 LWE720910:LWG720944 MGA720910:MGC720944 MPW720910:MPY720944 MZS720910:MZU720944 NJO720910:NJQ720944 NTK720910:NTM720944 ODG720910:ODI720944 ONC720910:ONE720944 OWY720910:OXA720944 PGU720910:PGW720944 PQQ720910:PQS720944 QAM720910:QAO720944 QKI720910:QKK720944 QUE720910:QUG720944 REA720910:REC720944 RNW720910:RNY720944 RXS720910:RXU720944 SHO720910:SHQ720944 SRK720910:SRM720944 TBG720910:TBI720944 TLC720910:TLE720944 TUY720910:TVA720944 UEU720910:UEW720944 UOQ720910:UOS720944 UYM720910:UYO720944 VII720910:VIK720944 VSE720910:VSG720944 WCA720910:WCC720944 WLW720910:WLY720944 WVS720910:WVU720944 K786446:M786480 JG786446:JI786480 TC786446:TE786480 ACY786446:ADA786480 AMU786446:AMW786480 AWQ786446:AWS786480 BGM786446:BGO786480 BQI786446:BQK786480 CAE786446:CAG786480 CKA786446:CKC786480 CTW786446:CTY786480 DDS786446:DDU786480 DNO786446:DNQ786480 DXK786446:DXM786480 EHG786446:EHI786480 ERC786446:ERE786480 FAY786446:FBA786480 FKU786446:FKW786480 FUQ786446:FUS786480 GEM786446:GEO786480 GOI786446:GOK786480 GYE786446:GYG786480 HIA786446:HIC786480 HRW786446:HRY786480 IBS786446:IBU786480 ILO786446:ILQ786480 IVK786446:IVM786480 JFG786446:JFI786480 JPC786446:JPE786480 JYY786446:JZA786480 KIU786446:KIW786480 KSQ786446:KSS786480 LCM786446:LCO786480 LMI786446:LMK786480 LWE786446:LWG786480 MGA786446:MGC786480 MPW786446:MPY786480 MZS786446:MZU786480 NJO786446:NJQ786480 NTK786446:NTM786480 ODG786446:ODI786480 ONC786446:ONE786480 OWY786446:OXA786480 PGU786446:PGW786480 PQQ786446:PQS786480 QAM786446:QAO786480 QKI786446:QKK786480 QUE786446:QUG786480 REA786446:REC786480 RNW786446:RNY786480 RXS786446:RXU786480 SHO786446:SHQ786480 SRK786446:SRM786480 TBG786446:TBI786480 TLC786446:TLE786480 TUY786446:TVA786480 UEU786446:UEW786480 UOQ786446:UOS786480 UYM786446:UYO786480 VII786446:VIK786480 VSE786446:VSG786480 WCA786446:WCC786480 WLW786446:WLY786480 WVS786446:WVU786480 K851982:M852016 JG851982:JI852016 TC851982:TE852016 ACY851982:ADA852016 AMU851982:AMW852016 AWQ851982:AWS852016 BGM851982:BGO852016 BQI851982:BQK852016 CAE851982:CAG852016 CKA851982:CKC852016 CTW851982:CTY852016 DDS851982:DDU852016 DNO851982:DNQ852016 DXK851982:DXM852016 EHG851982:EHI852016 ERC851982:ERE852016 FAY851982:FBA852016 FKU851982:FKW852016 FUQ851982:FUS852016 GEM851982:GEO852016 GOI851982:GOK852016 GYE851982:GYG852016 HIA851982:HIC852016 HRW851982:HRY852016 IBS851982:IBU852016 ILO851982:ILQ852016 IVK851982:IVM852016 JFG851982:JFI852016 JPC851982:JPE852016 JYY851982:JZA852016 KIU851982:KIW852016 KSQ851982:KSS852016 LCM851982:LCO852016 LMI851982:LMK852016 LWE851982:LWG852016 MGA851982:MGC852016 MPW851982:MPY852016 MZS851982:MZU852016 NJO851982:NJQ852016 NTK851982:NTM852016 ODG851982:ODI852016 ONC851982:ONE852016 OWY851982:OXA852016 PGU851982:PGW852016 PQQ851982:PQS852016 QAM851982:QAO852016 QKI851982:QKK852016 QUE851982:QUG852016 REA851982:REC852016 RNW851982:RNY852016 RXS851982:RXU852016 SHO851982:SHQ852016 SRK851982:SRM852016 TBG851982:TBI852016 TLC851982:TLE852016 TUY851982:TVA852016 UEU851982:UEW852016 UOQ851982:UOS852016 UYM851982:UYO852016 VII851982:VIK852016 VSE851982:VSG852016 WCA851982:WCC852016 WLW851982:WLY852016 WVS851982:WVU852016 K917518:M917552 JG917518:JI917552 TC917518:TE917552 ACY917518:ADA917552 AMU917518:AMW917552 AWQ917518:AWS917552 BGM917518:BGO917552 BQI917518:BQK917552 CAE917518:CAG917552 CKA917518:CKC917552 CTW917518:CTY917552 DDS917518:DDU917552 DNO917518:DNQ917552 DXK917518:DXM917552 EHG917518:EHI917552 ERC917518:ERE917552 FAY917518:FBA917552 FKU917518:FKW917552 FUQ917518:FUS917552 GEM917518:GEO917552 GOI917518:GOK917552 GYE917518:GYG917552 HIA917518:HIC917552 HRW917518:HRY917552 IBS917518:IBU917552 ILO917518:ILQ917552 IVK917518:IVM917552 JFG917518:JFI917552 JPC917518:JPE917552 JYY917518:JZA917552 KIU917518:KIW917552 KSQ917518:KSS917552 LCM917518:LCO917552 LMI917518:LMK917552 LWE917518:LWG917552 MGA917518:MGC917552 MPW917518:MPY917552 MZS917518:MZU917552 NJO917518:NJQ917552 NTK917518:NTM917552 ODG917518:ODI917552 ONC917518:ONE917552 OWY917518:OXA917552 PGU917518:PGW917552 PQQ917518:PQS917552 QAM917518:QAO917552 QKI917518:QKK917552 QUE917518:QUG917552 REA917518:REC917552 RNW917518:RNY917552 RXS917518:RXU917552 SHO917518:SHQ917552 SRK917518:SRM917552 TBG917518:TBI917552 TLC917518:TLE917552 TUY917518:TVA917552 UEU917518:UEW917552 UOQ917518:UOS917552 UYM917518:UYO917552 VII917518:VIK917552 VSE917518:VSG917552 WCA917518:WCC917552 WLW917518:WLY917552 WVS917518:WVU917552 K983054:M983088 JG983054:JI983088 TC983054:TE983088 ACY983054:ADA983088 AMU983054:AMW983088 AWQ983054:AWS983088 BGM983054:BGO983088 BQI983054:BQK983088 CAE983054:CAG983088 CKA983054:CKC983088 CTW983054:CTY983088 DDS983054:DDU983088 DNO983054:DNQ983088 DXK983054:DXM983088 EHG983054:EHI983088 ERC983054:ERE983088 FAY983054:FBA983088 FKU983054:FKW983088 FUQ983054:FUS983088 GEM983054:GEO983088 GOI983054:GOK983088 GYE983054:GYG983088 HIA983054:HIC983088 HRW983054:HRY983088 IBS983054:IBU983088 ILO983054:ILQ983088 IVK983054:IVM983088 JFG983054:JFI983088 JPC983054:JPE983088 JYY983054:JZA983088 KIU983054:KIW983088 KSQ983054:KSS983088 LCM983054:LCO983088 LMI983054:LMK983088 LWE983054:LWG983088 MGA983054:MGC983088 MPW983054:MPY983088 MZS983054:MZU983088 NJO983054:NJQ983088 NTK983054:NTM983088 ODG983054:ODI983088 ONC983054:ONE983088 OWY983054:OXA983088 PGU983054:PGW983088 PQQ983054:PQS983088 QAM983054:QAO983088 QKI983054:QKK983088 QUE983054:QUG983088 REA983054:REC983088 RNW983054:RNY983088 RXS983054:RXU983088 SHO983054:SHQ983088 SRK983054:SRM983088 TBG983054:TBI983088 TLC983054:TLE983088 TUY983054:TVA983088 UEU983054:UEW983088 UOQ983054:UOS983088 UYM983054:UYO983088 VII983054:VIK983088 VSE983054:VSG983088 WCA983054:WCC983088 WLW983054:WLY983088 WVS983054:WVU983088 JM5:JR49 TI5:TN49 ADE5:ADJ49 ANA5:ANF49 AWW5:AXB49 BGS5:BGX49 BQO5:BQT49 CAK5:CAP49 CKG5:CKL49 CUC5:CUH49 DDY5:DED49 DNU5:DNZ49 DXQ5:DXV49 EHM5:EHR49 ERI5:ERN49 FBE5:FBJ49 FLA5:FLF49 FUW5:FVB49 GES5:GEX49 GOO5:GOT49 GYK5:GYP49 HIG5:HIL49 HSC5:HSH49 IBY5:ICD49 ILU5:ILZ49 IVQ5:IVV49 JFM5:JFR49 JPI5:JPN49 JZE5:JZJ49 KJA5:KJF49 KSW5:KTB49 LCS5:LCX49 LMO5:LMT49 LWK5:LWP49 MGG5:MGL49 MQC5:MQH49 MZY5:NAD49 NJU5:NJZ49 NTQ5:NTV49 ODM5:ODR49 ONI5:ONN49 OXE5:OXJ49 PHA5:PHF49 PQW5:PRB49 QAS5:QAX49 QKO5:QKT49 QUK5:QUP49 REG5:REL49 ROC5:ROH49 RXY5:RYD49 SHU5:SHZ49 SRQ5:SRV49 TBM5:TBR49 TLI5:TLN49 TVE5:TVJ49 UFA5:UFF49 UOW5:UPB49 UYS5:UYX49 VIO5:VIT49 VSK5:VSP49 WCG5:WCL49 WMC5:WMH49 WVY5:WWD49 Q65550:V65584 JM65550:JR65584 TI65550:TN65584 ADE65550:ADJ65584 ANA65550:ANF65584 AWW65550:AXB65584 BGS65550:BGX65584 BQO65550:BQT65584 CAK65550:CAP65584 CKG65550:CKL65584 CUC65550:CUH65584 DDY65550:DED65584 DNU65550:DNZ65584 DXQ65550:DXV65584 EHM65550:EHR65584 ERI65550:ERN65584 FBE65550:FBJ65584 FLA65550:FLF65584 FUW65550:FVB65584 GES65550:GEX65584 GOO65550:GOT65584 GYK65550:GYP65584 HIG65550:HIL65584 HSC65550:HSH65584 IBY65550:ICD65584 ILU65550:ILZ65584 IVQ65550:IVV65584 JFM65550:JFR65584 JPI65550:JPN65584 JZE65550:JZJ65584 KJA65550:KJF65584 KSW65550:KTB65584 LCS65550:LCX65584 LMO65550:LMT65584 LWK65550:LWP65584 MGG65550:MGL65584 MQC65550:MQH65584 MZY65550:NAD65584 NJU65550:NJZ65584 NTQ65550:NTV65584 ODM65550:ODR65584 ONI65550:ONN65584 OXE65550:OXJ65584 PHA65550:PHF65584 PQW65550:PRB65584 QAS65550:QAX65584 QKO65550:QKT65584 QUK65550:QUP65584 REG65550:REL65584 ROC65550:ROH65584 RXY65550:RYD65584 SHU65550:SHZ65584 SRQ65550:SRV65584 TBM65550:TBR65584 TLI65550:TLN65584 TVE65550:TVJ65584 UFA65550:UFF65584 UOW65550:UPB65584 UYS65550:UYX65584 VIO65550:VIT65584 VSK65550:VSP65584 WCG65550:WCL65584 WMC65550:WMH65584 WVY65550:WWD65584 Q131086:V131120 JM131086:JR131120 TI131086:TN131120 ADE131086:ADJ131120 ANA131086:ANF131120 AWW131086:AXB131120 BGS131086:BGX131120 BQO131086:BQT131120 CAK131086:CAP131120 CKG131086:CKL131120 CUC131086:CUH131120 DDY131086:DED131120 DNU131086:DNZ131120 DXQ131086:DXV131120 EHM131086:EHR131120 ERI131086:ERN131120 FBE131086:FBJ131120 FLA131086:FLF131120 FUW131086:FVB131120 GES131086:GEX131120 GOO131086:GOT131120 GYK131086:GYP131120 HIG131086:HIL131120 HSC131086:HSH131120 IBY131086:ICD131120 ILU131086:ILZ131120 IVQ131086:IVV131120 JFM131086:JFR131120 JPI131086:JPN131120 JZE131086:JZJ131120 KJA131086:KJF131120 KSW131086:KTB131120 LCS131086:LCX131120 LMO131086:LMT131120 LWK131086:LWP131120 MGG131086:MGL131120 MQC131086:MQH131120 MZY131086:NAD131120 NJU131086:NJZ131120 NTQ131086:NTV131120 ODM131086:ODR131120 ONI131086:ONN131120 OXE131086:OXJ131120 PHA131086:PHF131120 PQW131086:PRB131120 QAS131086:QAX131120 QKO131086:QKT131120 QUK131086:QUP131120 REG131086:REL131120 ROC131086:ROH131120 RXY131086:RYD131120 SHU131086:SHZ131120 SRQ131086:SRV131120 TBM131086:TBR131120 TLI131086:TLN131120 TVE131086:TVJ131120 UFA131086:UFF131120 UOW131086:UPB131120 UYS131086:UYX131120 VIO131086:VIT131120 VSK131086:VSP131120 WCG131086:WCL131120 WMC131086:WMH131120 WVY131086:WWD131120 Q196622:V196656 JM196622:JR196656 TI196622:TN196656 ADE196622:ADJ196656 ANA196622:ANF196656 AWW196622:AXB196656 BGS196622:BGX196656 BQO196622:BQT196656 CAK196622:CAP196656 CKG196622:CKL196656 CUC196622:CUH196656 DDY196622:DED196656 DNU196622:DNZ196656 DXQ196622:DXV196656 EHM196622:EHR196656 ERI196622:ERN196656 FBE196622:FBJ196656 FLA196622:FLF196656 FUW196622:FVB196656 GES196622:GEX196656 GOO196622:GOT196656 GYK196622:GYP196656 HIG196622:HIL196656 HSC196622:HSH196656 IBY196622:ICD196656 ILU196622:ILZ196656 IVQ196622:IVV196656 JFM196622:JFR196656 JPI196622:JPN196656 JZE196622:JZJ196656 KJA196622:KJF196656 KSW196622:KTB196656 LCS196622:LCX196656 LMO196622:LMT196656 LWK196622:LWP196656 MGG196622:MGL196656 MQC196622:MQH196656 MZY196622:NAD196656 NJU196622:NJZ196656 NTQ196622:NTV196656 ODM196622:ODR196656 ONI196622:ONN196656 OXE196622:OXJ196656 PHA196622:PHF196656 PQW196622:PRB196656 QAS196622:QAX196656 QKO196622:QKT196656 QUK196622:QUP196656 REG196622:REL196656 ROC196622:ROH196656 RXY196622:RYD196656 SHU196622:SHZ196656 SRQ196622:SRV196656 TBM196622:TBR196656 TLI196622:TLN196656 TVE196622:TVJ196656 UFA196622:UFF196656 UOW196622:UPB196656 UYS196622:UYX196656 VIO196622:VIT196656 VSK196622:VSP196656 WCG196622:WCL196656 WMC196622:WMH196656 WVY196622:WWD196656 Q262158:V262192 JM262158:JR262192 TI262158:TN262192 ADE262158:ADJ262192 ANA262158:ANF262192 AWW262158:AXB262192 BGS262158:BGX262192 BQO262158:BQT262192 CAK262158:CAP262192 CKG262158:CKL262192 CUC262158:CUH262192 DDY262158:DED262192 DNU262158:DNZ262192 DXQ262158:DXV262192 EHM262158:EHR262192 ERI262158:ERN262192 FBE262158:FBJ262192 FLA262158:FLF262192 FUW262158:FVB262192 GES262158:GEX262192 GOO262158:GOT262192 GYK262158:GYP262192 HIG262158:HIL262192 HSC262158:HSH262192 IBY262158:ICD262192 ILU262158:ILZ262192 IVQ262158:IVV262192 JFM262158:JFR262192 JPI262158:JPN262192 JZE262158:JZJ262192 KJA262158:KJF262192 KSW262158:KTB262192 LCS262158:LCX262192 LMO262158:LMT262192 LWK262158:LWP262192 MGG262158:MGL262192 MQC262158:MQH262192 MZY262158:NAD262192 NJU262158:NJZ262192 NTQ262158:NTV262192 ODM262158:ODR262192 ONI262158:ONN262192 OXE262158:OXJ262192 PHA262158:PHF262192 PQW262158:PRB262192 QAS262158:QAX262192 QKO262158:QKT262192 QUK262158:QUP262192 REG262158:REL262192 ROC262158:ROH262192 RXY262158:RYD262192 SHU262158:SHZ262192 SRQ262158:SRV262192 TBM262158:TBR262192 TLI262158:TLN262192 TVE262158:TVJ262192 UFA262158:UFF262192 UOW262158:UPB262192 UYS262158:UYX262192 VIO262158:VIT262192 VSK262158:VSP262192 WCG262158:WCL262192 WMC262158:WMH262192 WVY262158:WWD262192 Q327694:V327728 JM327694:JR327728 TI327694:TN327728 ADE327694:ADJ327728 ANA327694:ANF327728 AWW327694:AXB327728 BGS327694:BGX327728 BQO327694:BQT327728 CAK327694:CAP327728 CKG327694:CKL327728 CUC327694:CUH327728 DDY327694:DED327728 DNU327694:DNZ327728 DXQ327694:DXV327728 EHM327694:EHR327728 ERI327694:ERN327728 FBE327694:FBJ327728 FLA327694:FLF327728 FUW327694:FVB327728 GES327694:GEX327728 GOO327694:GOT327728 GYK327694:GYP327728 HIG327694:HIL327728 HSC327694:HSH327728 IBY327694:ICD327728 ILU327694:ILZ327728 IVQ327694:IVV327728 JFM327694:JFR327728 JPI327694:JPN327728 JZE327694:JZJ327728 KJA327694:KJF327728 KSW327694:KTB327728 LCS327694:LCX327728 LMO327694:LMT327728 LWK327694:LWP327728 MGG327694:MGL327728 MQC327694:MQH327728 MZY327694:NAD327728 NJU327694:NJZ327728 NTQ327694:NTV327728 ODM327694:ODR327728 ONI327694:ONN327728 OXE327694:OXJ327728 PHA327694:PHF327728 PQW327694:PRB327728 QAS327694:QAX327728 QKO327694:QKT327728 QUK327694:QUP327728 REG327694:REL327728 ROC327694:ROH327728 RXY327694:RYD327728 SHU327694:SHZ327728 SRQ327694:SRV327728 TBM327694:TBR327728 TLI327694:TLN327728 TVE327694:TVJ327728 UFA327694:UFF327728 UOW327694:UPB327728 UYS327694:UYX327728 VIO327694:VIT327728 VSK327694:VSP327728 WCG327694:WCL327728 WMC327694:WMH327728 WVY327694:WWD327728 Q393230:V393264 JM393230:JR393264 TI393230:TN393264 ADE393230:ADJ393264 ANA393230:ANF393264 AWW393230:AXB393264 BGS393230:BGX393264 BQO393230:BQT393264 CAK393230:CAP393264 CKG393230:CKL393264 CUC393230:CUH393264 DDY393230:DED393264 DNU393230:DNZ393264 DXQ393230:DXV393264 EHM393230:EHR393264 ERI393230:ERN393264 FBE393230:FBJ393264 FLA393230:FLF393264 FUW393230:FVB393264 GES393230:GEX393264 GOO393230:GOT393264 GYK393230:GYP393264 HIG393230:HIL393264 HSC393230:HSH393264 IBY393230:ICD393264 ILU393230:ILZ393264 IVQ393230:IVV393264 JFM393230:JFR393264 JPI393230:JPN393264 JZE393230:JZJ393264 KJA393230:KJF393264 KSW393230:KTB393264 LCS393230:LCX393264 LMO393230:LMT393264 LWK393230:LWP393264 MGG393230:MGL393264 MQC393230:MQH393264 MZY393230:NAD393264 NJU393230:NJZ393264 NTQ393230:NTV393264 ODM393230:ODR393264 ONI393230:ONN393264 OXE393230:OXJ393264 PHA393230:PHF393264 PQW393230:PRB393264 QAS393230:QAX393264 QKO393230:QKT393264 QUK393230:QUP393264 REG393230:REL393264 ROC393230:ROH393264 RXY393230:RYD393264 SHU393230:SHZ393264 SRQ393230:SRV393264 TBM393230:TBR393264 TLI393230:TLN393264 TVE393230:TVJ393264 UFA393230:UFF393264 UOW393230:UPB393264 UYS393230:UYX393264 VIO393230:VIT393264 VSK393230:VSP393264 WCG393230:WCL393264 WMC393230:WMH393264 WVY393230:WWD393264 Q458766:V458800 JM458766:JR458800 TI458766:TN458800 ADE458766:ADJ458800 ANA458766:ANF458800 AWW458766:AXB458800 BGS458766:BGX458800 BQO458766:BQT458800 CAK458766:CAP458800 CKG458766:CKL458800 CUC458766:CUH458800 DDY458766:DED458800 DNU458766:DNZ458800 DXQ458766:DXV458800 EHM458766:EHR458800 ERI458766:ERN458800 FBE458766:FBJ458800 FLA458766:FLF458800 FUW458766:FVB458800 GES458766:GEX458800 GOO458766:GOT458800 GYK458766:GYP458800 HIG458766:HIL458800 HSC458766:HSH458800 IBY458766:ICD458800 ILU458766:ILZ458800 IVQ458766:IVV458800 JFM458766:JFR458800 JPI458766:JPN458800 JZE458766:JZJ458800 KJA458766:KJF458800 KSW458766:KTB458800 LCS458766:LCX458800 LMO458766:LMT458800 LWK458766:LWP458800 MGG458766:MGL458800 MQC458766:MQH458800 MZY458766:NAD458800 NJU458766:NJZ458800 NTQ458766:NTV458800 ODM458766:ODR458800 ONI458766:ONN458800 OXE458766:OXJ458800 PHA458766:PHF458800 PQW458766:PRB458800 QAS458766:QAX458800 QKO458766:QKT458800 QUK458766:QUP458800 REG458766:REL458800 ROC458766:ROH458800 RXY458766:RYD458800 SHU458766:SHZ458800 SRQ458766:SRV458800 TBM458766:TBR458800 TLI458766:TLN458800 TVE458766:TVJ458800 UFA458766:UFF458800 UOW458766:UPB458800 UYS458766:UYX458800 VIO458766:VIT458800 VSK458766:VSP458800 WCG458766:WCL458800 WMC458766:WMH458800 WVY458766:WWD458800 Q524302:V524336 JM524302:JR524336 TI524302:TN524336 ADE524302:ADJ524336 ANA524302:ANF524336 AWW524302:AXB524336 BGS524302:BGX524336 BQO524302:BQT524336 CAK524302:CAP524336 CKG524302:CKL524336 CUC524302:CUH524336 DDY524302:DED524336 DNU524302:DNZ524336 DXQ524302:DXV524336 EHM524302:EHR524336 ERI524302:ERN524336 FBE524302:FBJ524336 FLA524302:FLF524336 FUW524302:FVB524336 GES524302:GEX524336 GOO524302:GOT524336 GYK524302:GYP524336 HIG524302:HIL524336 HSC524302:HSH524336 IBY524302:ICD524336 ILU524302:ILZ524336 IVQ524302:IVV524336 JFM524302:JFR524336 JPI524302:JPN524336 JZE524302:JZJ524336 KJA524302:KJF524336 KSW524302:KTB524336 LCS524302:LCX524336 LMO524302:LMT524336 LWK524302:LWP524336 MGG524302:MGL524336 MQC524302:MQH524336 MZY524302:NAD524336 NJU524302:NJZ524336 NTQ524302:NTV524336 ODM524302:ODR524336 ONI524302:ONN524336 OXE524302:OXJ524336 PHA524302:PHF524336 PQW524302:PRB524336 QAS524302:QAX524336 QKO524302:QKT524336 QUK524302:QUP524336 REG524302:REL524336 ROC524302:ROH524336 RXY524302:RYD524336 SHU524302:SHZ524336 SRQ524302:SRV524336 TBM524302:TBR524336 TLI524302:TLN524336 TVE524302:TVJ524336 UFA524302:UFF524336 UOW524302:UPB524336 UYS524302:UYX524336 VIO524302:VIT524336 VSK524302:VSP524336 WCG524302:WCL524336 WMC524302:WMH524336 WVY524302:WWD524336 Q589838:V589872 JM589838:JR589872 TI589838:TN589872 ADE589838:ADJ589872 ANA589838:ANF589872 AWW589838:AXB589872 BGS589838:BGX589872 BQO589838:BQT589872 CAK589838:CAP589872 CKG589838:CKL589872 CUC589838:CUH589872 DDY589838:DED589872 DNU589838:DNZ589872 DXQ589838:DXV589872 EHM589838:EHR589872 ERI589838:ERN589872 FBE589838:FBJ589872 FLA589838:FLF589872 FUW589838:FVB589872 GES589838:GEX589872 GOO589838:GOT589872 GYK589838:GYP589872 HIG589838:HIL589872 HSC589838:HSH589872 IBY589838:ICD589872 ILU589838:ILZ589872 IVQ589838:IVV589872 JFM589838:JFR589872 JPI589838:JPN589872 JZE589838:JZJ589872 KJA589838:KJF589872 KSW589838:KTB589872 LCS589838:LCX589872 LMO589838:LMT589872 LWK589838:LWP589872 MGG589838:MGL589872 MQC589838:MQH589872 MZY589838:NAD589872 NJU589838:NJZ589872 NTQ589838:NTV589872 ODM589838:ODR589872 ONI589838:ONN589872 OXE589838:OXJ589872 PHA589838:PHF589872 PQW589838:PRB589872 QAS589838:QAX589872 QKO589838:QKT589872 QUK589838:QUP589872 REG589838:REL589872 ROC589838:ROH589872 RXY589838:RYD589872 SHU589838:SHZ589872 SRQ589838:SRV589872 TBM589838:TBR589872 TLI589838:TLN589872 TVE589838:TVJ589872 UFA589838:UFF589872 UOW589838:UPB589872 UYS589838:UYX589872 VIO589838:VIT589872 VSK589838:VSP589872 WCG589838:WCL589872 WMC589838:WMH589872 WVY589838:WWD589872 Q655374:V655408 JM655374:JR655408 TI655374:TN655408 ADE655374:ADJ655408 ANA655374:ANF655408 AWW655374:AXB655408 BGS655374:BGX655408 BQO655374:BQT655408 CAK655374:CAP655408 CKG655374:CKL655408 CUC655374:CUH655408 DDY655374:DED655408 DNU655374:DNZ655408 DXQ655374:DXV655408 EHM655374:EHR655408 ERI655374:ERN655408 FBE655374:FBJ655408 FLA655374:FLF655408 FUW655374:FVB655408 GES655374:GEX655408 GOO655374:GOT655408 GYK655374:GYP655408 HIG655374:HIL655408 HSC655374:HSH655408 IBY655374:ICD655408 ILU655374:ILZ655408 IVQ655374:IVV655408 JFM655374:JFR655408 JPI655374:JPN655408 JZE655374:JZJ655408 KJA655374:KJF655408 KSW655374:KTB655408 LCS655374:LCX655408 LMO655374:LMT655408 LWK655374:LWP655408 MGG655374:MGL655408 MQC655374:MQH655408 MZY655374:NAD655408 NJU655374:NJZ655408 NTQ655374:NTV655408 ODM655374:ODR655408 ONI655374:ONN655408 OXE655374:OXJ655408 PHA655374:PHF655408 PQW655374:PRB655408 QAS655374:QAX655408 QKO655374:QKT655408 QUK655374:QUP655408 REG655374:REL655408 ROC655374:ROH655408 RXY655374:RYD655408 SHU655374:SHZ655408 SRQ655374:SRV655408 TBM655374:TBR655408 TLI655374:TLN655408 TVE655374:TVJ655408 UFA655374:UFF655408 UOW655374:UPB655408 UYS655374:UYX655408 VIO655374:VIT655408 VSK655374:VSP655408 WCG655374:WCL655408 WMC655374:WMH655408 WVY655374:WWD655408 Q720910:V720944 JM720910:JR720944 TI720910:TN720944 ADE720910:ADJ720944 ANA720910:ANF720944 AWW720910:AXB720944 BGS720910:BGX720944 BQO720910:BQT720944 CAK720910:CAP720944 CKG720910:CKL720944 CUC720910:CUH720944 DDY720910:DED720944 DNU720910:DNZ720944 DXQ720910:DXV720944 EHM720910:EHR720944 ERI720910:ERN720944 FBE720910:FBJ720944 FLA720910:FLF720944 FUW720910:FVB720944 GES720910:GEX720944 GOO720910:GOT720944 GYK720910:GYP720944 HIG720910:HIL720944 HSC720910:HSH720944 IBY720910:ICD720944 ILU720910:ILZ720944 IVQ720910:IVV720944 JFM720910:JFR720944 JPI720910:JPN720944 JZE720910:JZJ720944 KJA720910:KJF720944 KSW720910:KTB720944 LCS720910:LCX720944 LMO720910:LMT720944 LWK720910:LWP720944 MGG720910:MGL720944 MQC720910:MQH720944 MZY720910:NAD720944 NJU720910:NJZ720944 NTQ720910:NTV720944 ODM720910:ODR720944 ONI720910:ONN720944 OXE720910:OXJ720944 PHA720910:PHF720944 PQW720910:PRB720944 QAS720910:QAX720944 QKO720910:QKT720944 QUK720910:QUP720944 REG720910:REL720944 ROC720910:ROH720944 RXY720910:RYD720944 SHU720910:SHZ720944 SRQ720910:SRV720944 TBM720910:TBR720944 TLI720910:TLN720944 TVE720910:TVJ720944 UFA720910:UFF720944 UOW720910:UPB720944 UYS720910:UYX720944 VIO720910:VIT720944 VSK720910:VSP720944 WCG720910:WCL720944 WMC720910:WMH720944 WVY720910:WWD720944 Q786446:V786480 JM786446:JR786480 TI786446:TN786480 ADE786446:ADJ786480 ANA786446:ANF786480 AWW786446:AXB786480 BGS786446:BGX786480 BQO786446:BQT786480 CAK786446:CAP786480 CKG786446:CKL786480 CUC786446:CUH786480 DDY786446:DED786480 DNU786446:DNZ786480 DXQ786446:DXV786480 EHM786446:EHR786480 ERI786446:ERN786480 FBE786446:FBJ786480 FLA786446:FLF786480 FUW786446:FVB786480 GES786446:GEX786480 GOO786446:GOT786480 GYK786446:GYP786480 HIG786446:HIL786480 HSC786446:HSH786480 IBY786446:ICD786480 ILU786446:ILZ786480 IVQ786446:IVV786480 JFM786446:JFR786480 JPI786446:JPN786480 JZE786446:JZJ786480 KJA786446:KJF786480 KSW786446:KTB786480 LCS786446:LCX786480 LMO786446:LMT786480 LWK786446:LWP786480 MGG786446:MGL786480 MQC786446:MQH786480 MZY786446:NAD786480 NJU786446:NJZ786480 NTQ786446:NTV786480 ODM786446:ODR786480 ONI786446:ONN786480 OXE786446:OXJ786480 PHA786446:PHF786480 PQW786446:PRB786480 QAS786446:QAX786480 QKO786446:QKT786480 QUK786446:QUP786480 REG786446:REL786480 ROC786446:ROH786480 RXY786446:RYD786480 SHU786446:SHZ786480 SRQ786446:SRV786480 TBM786446:TBR786480 TLI786446:TLN786480 TVE786446:TVJ786480 UFA786446:UFF786480 UOW786446:UPB786480 UYS786446:UYX786480 VIO786446:VIT786480 VSK786446:VSP786480 WCG786446:WCL786480 WMC786446:WMH786480 WVY786446:WWD786480 Q851982:V852016 JM851982:JR852016 TI851982:TN852016 ADE851982:ADJ852016 ANA851982:ANF852016 AWW851982:AXB852016 BGS851982:BGX852016 BQO851982:BQT852016 CAK851982:CAP852016 CKG851982:CKL852016 CUC851982:CUH852016 DDY851982:DED852016 DNU851982:DNZ852016 DXQ851982:DXV852016 EHM851982:EHR852016 ERI851982:ERN852016 FBE851982:FBJ852016 FLA851982:FLF852016 FUW851982:FVB852016 GES851982:GEX852016 GOO851982:GOT852016 GYK851982:GYP852016 HIG851982:HIL852016 HSC851982:HSH852016 IBY851982:ICD852016 ILU851982:ILZ852016 IVQ851982:IVV852016 JFM851982:JFR852016 JPI851982:JPN852016 JZE851982:JZJ852016 KJA851982:KJF852016 KSW851982:KTB852016 LCS851982:LCX852016 LMO851982:LMT852016 LWK851982:LWP852016 MGG851982:MGL852016 MQC851982:MQH852016 MZY851982:NAD852016 NJU851982:NJZ852016 NTQ851982:NTV852016 ODM851982:ODR852016 ONI851982:ONN852016 OXE851982:OXJ852016 PHA851982:PHF852016 PQW851982:PRB852016 QAS851982:QAX852016 QKO851982:QKT852016 QUK851982:QUP852016 REG851982:REL852016 ROC851982:ROH852016 RXY851982:RYD852016 SHU851982:SHZ852016 SRQ851982:SRV852016 TBM851982:TBR852016 TLI851982:TLN852016 TVE851982:TVJ852016 UFA851982:UFF852016 UOW851982:UPB852016 UYS851982:UYX852016 VIO851982:VIT852016 VSK851982:VSP852016 WCG851982:WCL852016 WMC851982:WMH852016 WVY851982:WWD852016 Q917518:V917552 JM917518:JR917552 TI917518:TN917552 ADE917518:ADJ917552 ANA917518:ANF917552 AWW917518:AXB917552 BGS917518:BGX917552 BQO917518:BQT917552 CAK917518:CAP917552 CKG917518:CKL917552 CUC917518:CUH917552 DDY917518:DED917552 DNU917518:DNZ917552 DXQ917518:DXV917552 EHM917518:EHR917552 ERI917518:ERN917552 FBE917518:FBJ917552 FLA917518:FLF917552 FUW917518:FVB917552 GES917518:GEX917552 GOO917518:GOT917552 GYK917518:GYP917552 HIG917518:HIL917552 HSC917518:HSH917552 IBY917518:ICD917552 ILU917518:ILZ917552 IVQ917518:IVV917552 JFM917518:JFR917552 JPI917518:JPN917552 JZE917518:JZJ917552 KJA917518:KJF917552 KSW917518:KTB917552 LCS917518:LCX917552 LMO917518:LMT917552 LWK917518:LWP917552 MGG917518:MGL917552 MQC917518:MQH917552 MZY917518:NAD917552 NJU917518:NJZ917552 NTQ917518:NTV917552 ODM917518:ODR917552 ONI917518:ONN917552 OXE917518:OXJ917552 PHA917518:PHF917552 PQW917518:PRB917552 QAS917518:QAX917552 QKO917518:QKT917552 QUK917518:QUP917552 REG917518:REL917552 ROC917518:ROH917552 RXY917518:RYD917552 SHU917518:SHZ917552 SRQ917518:SRV917552 TBM917518:TBR917552 TLI917518:TLN917552 TVE917518:TVJ917552 UFA917518:UFF917552 UOW917518:UPB917552 UYS917518:UYX917552 VIO917518:VIT917552 VSK917518:VSP917552 WCG917518:WCL917552 WMC917518:WMH917552 WVY917518:WWD917552 Q983054:V983088 JM983054:JR983088 TI983054:TN983088 ADE983054:ADJ983088 ANA983054:ANF983088 AWW983054:AXB983088 BGS983054:BGX983088 BQO983054:BQT983088 CAK983054:CAP983088 CKG983054:CKL983088 CUC983054:CUH983088 DDY983054:DED983088 DNU983054:DNZ983088 DXQ983054:DXV983088 EHM983054:EHR983088 ERI983054:ERN983088 FBE983054:FBJ983088 FLA983054:FLF983088 FUW983054:FVB983088 GES983054:GEX983088 GOO983054:GOT983088 GYK983054:GYP983088 HIG983054:HIL983088 HSC983054:HSH983088 IBY983054:ICD983088 ILU983054:ILZ983088 IVQ983054:IVV983088 JFM983054:JFR983088 JPI983054:JPN983088 JZE983054:JZJ983088 KJA983054:KJF983088 KSW983054:KTB983088 LCS983054:LCX983088 LMO983054:LMT983088 LWK983054:LWP983088 MGG983054:MGL983088 MQC983054:MQH983088 MZY983054:NAD983088 NJU983054:NJZ983088 NTQ983054:NTV983088 ODM983054:ODR983088 ONI983054:ONN983088 OXE983054:OXJ983088 PHA983054:PHF983088 PQW983054:PRB983088 QAS983054:QAX983088 QKO983054:QKT983088 QUK983054:QUP983088 REG983054:REL983088 ROC983054:ROH983088 RXY983054:RYD983088 SHU983054:SHZ983088 SRQ983054:SRV983088 TBM983054:TBR983088 TLI983054:TLN983088 TVE983054:TVJ983088 UFA983054:UFF983088 UOW983054:UPB983088 UYS983054:UYX983088 VIO983054:VIT983088 VSK983054:VSP983088 WCG983054:WCL983088 WMC983054:WMH983088 WVY983054:WWD983088 W5:W8 JS5:JS8 TO5:TO8 ADK5:ADK8 ANG5:ANG8 AXC5:AXC8 BGY5:BGY8 BQU5:BQU8 CAQ5:CAQ8 CKM5:CKM8 CUI5:CUI8 DEE5:DEE8 DOA5:DOA8 DXW5:DXW8 EHS5:EHS8 ERO5:ERO8 FBK5:FBK8 FLG5:FLG8 FVC5:FVC8 GEY5:GEY8 GOU5:GOU8 GYQ5:GYQ8 HIM5:HIM8 HSI5:HSI8 ICE5:ICE8 IMA5:IMA8 IVW5:IVW8 JFS5:JFS8 JPO5:JPO8 JZK5:JZK8 KJG5:KJG8 KTC5:KTC8 LCY5:LCY8 LMU5:LMU8 LWQ5:LWQ8 MGM5:MGM8 MQI5:MQI8 NAE5:NAE8 NKA5:NKA8 NTW5:NTW8 ODS5:ODS8 ONO5:ONO8 OXK5:OXK8 PHG5:PHG8 PRC5:PRC8 QAY5:QAY8 QKU5:QKU8 QUQ5:QUQ8 REM5:REM8 ROI5:ROI8 RYE5:RYE8 SIA5:SIA8 SRW5:SRW8 TBS5:TBS8 TLO5:TLO8 TVK5:TVK8 UFG5:UFG8 UPC5:UPC8 UYY5:UYY8 VIU5:VIU8 VSQ5:VSQ8 WCM5:WCM8 WMI5:WMI8 WWE5:WWE8 W65550:W65553 JS65550:JS65553 TO65550:TO65553 ADK65550:ADK65553 ANG65550:ANG65553 AXC65550:AXC65553 BGY65550:BGY65553 BQU65550:BQU65553 CAQ65550:CAQ65553 CKM65550:CKM65553 CUI65550:CUI65553 DEE65550:DEE65553 DOA65550:DOA65553 DXW65550:DXW65553 EHS65550:EHS65553 ERO65550:ERO65553 FBK65550:FBK65553 FLG65550:FLG65553 FVC65550:FVC65553 GEY65550:GEY65553 GOU65550:GOU65553 GYQ65550:GYQ65553 HIM65550:HIM65553 HSI65550:HSI65553 ICE65550:ICE65553 IMA65550:IMA65553 IVW65550:IVW65553 JFS65550:JFS65553 JPO65550:JPO65553 JZK65550:JZK65553 KJG65550:KJG65553 KTC65550:KTC65553 LCY65550:LCY65553 LMU65550:LMU65553 LWQ65550:LWQ65553 MGM65550:MGM65553 MQI65550:MQI65553 NAE65550:NAE65553 NKA65550:NKA65553 NTW65550:NTW65553 ODS65550:ODS65553 ONO65550:ONO65553 OXK65550:OXK65553 PHG65550:PHG65553 PRC65550:PRC65553 QAY65550:QAY65553 QKU65550:QKU65553 QUQ65550:QUQ65553 REM65550:REM65553 ROI65550:ROI65553 RYE65550:RYE65553 SIA65550:SIA65553 SRW65550:SRW65553 TBS65550:TBS65553 TLO65550:TLO65553 TVK65550:TVK65553 UFG65550:UFG65553 UPC65550:UPC65553 UYY65550:UYY65553 VIU65550:VIU65553 VSQ65550:VSQ65553 WCM65550:WCM65553 WMI65550:WMI65553 WWE65550:WWE65553 W131086:W131089 JS131086:JS131089 TO131086:TO131089 ADK131086:ADK131089 ANG131086:ANG131089 AXC131086:AXC131089 BGY131086:BGY131089 BQU131086:BQU131089 CAQ131086:CAQ131089 CKM131086:CKM131089 CUI131086:CUI131089 DEE131086:DEE131089 DOA131086:DOA131089 DXW131086:DXW131089 EHS131086:EHS131089 ERO131086:ERO131089 FBK131086:FBK131089 FLG131086:FLG131089 FVC131086:FVC131089 GEY131086:GEY131089 GOU131086:GOU131089 GYQ131086:GYQ131089 HIM131086:HIM131089 HSI131086:HSI131089 ICE131086:ICE131089 IMA131086:IMA131089 IVW131086:IVW131089 JFS131086:JFS131089 JPO131086:JPO131089 JZK131086:JZK131089 KJG131086:KJG131089 KTC131086:KTC131089 LCY131086:LCY131089 LMU131086:LMU131089 LWQ131086:LWQ131089 MGM131086:MGM131089 MQI131086:MQI131089 NAE131086:NAE131089 NKA131086:NKA131089 NTW131086:NTW131089 ODS131086:ODS131089 ONO131086:ONO131089 OXK131086:OXK131089 PHG131086:PHG131089 PRC131086:PRC131089 QAY131086:QAY131089 QKU131086:QKU131089 QUQ131086:QUQ131089 REM131086:REM131089 ROI131086:ROI131089 RYE131086:RYE131089 SIA131086:SIA131089 SRW131086:SRW131089 TBS131086:TBS131089 TLO131086:TLO131089 TVK131086:TVK131089 UFG131086:UFG131089 UPC131086:UPC131089 UYY131086:UYY131089 VIU131086:VIU131089 VSQ131086:VSQ131089 WCM131086:WCM131089 WMI131086:WMI131089 WWE131086:WWE131089 W196622:W196625 JS196622:JS196625 TO196622:TO196625 ADK196622:ADK196625 ANG196622:ANG196625 AXC196622:AXC196625 BGY196622:BGY196625 BQU196622:BQU196625 CAQ196622:CAQ196625 CKM196622:CKM196625 CUI196622:CUI196625 DEE196622:DEE196625 DOA196622:DOA196625 DXW196622:DXW196625 EHS196622:EHS196625 ERO196622:ERO196625 FBK196622:FBK196625 FLG196622:FLG196625 FVC196622:FVC196625 GEY196622:GEY196625 GOU196622:GOU196625 GYQ196622:GYQ196625 HIM196622:HIM196625 HSI196622:HSI196625 ICE196622:ICE196625 IMA196622:IMA196625 IVW196622:IVW196625 JFS196622:JFS196625 JPO196622:JPO196625 JZK196622:JZK196625 KJG196622:KJG196625 KTC196622:KTC196625 LCY196622:LCY196625 LMU196622:LMU196625 LWQ196622:LWQ196625 MGM196622:MGM196625 MQI196622:MQI196625 NAE196622:NAE196625 NKA196622:NKA196625 NTW196622:NTW196625 ODS196622:ODS196625 ONO196622:ONO196625 OXK196622:OXK196625 PHG196622:PHG196625 PRC196622:PRC196625 QAY196622:QAY196625 QKU196622:QKU196625 QUQ196622:QUQ196625 REM196622:REM196625 ROI196622:ROI196625 RYE196622:RYE196625 SIA196622:SIA196625 SRW196622:SRW196625 TBS196622:TBS196625 TLO196622:TLO196625 TVK196622:TVK196625 UFG196622:UFG196625 UPC196622:UPC196625 UYY196622:UYY196625 VIU196622:VIU196625 VSQ196622:VSQ196625 WCM196622:WCM196625 WMI196622:WMI196625 WWE196622:WWE196625 W262158:W262161 JS262158:JS262161 TO262158:TO262161 ADK262158:ADK262161 ANG262158:ANG262161 AXC262158:AXC262161 BGY262158:BGY262161 BQU262158:BQU262161 CAQ262158:CAQ262161 CKM262158:CKM262161 CUI262158:CUI262161 DEE262158:DEE262161 DOA262158:DOA262161 DXW262158:DXW262161 EHS262158:EHS262161 ERO262158:ERO262161 FBK262158:FBK262161 FLG262158:FLG262161 FVC262158:FVC262161 GEY262158:GEY262161 GOU262158:GOU262161 GYQ262158:GYQ262161 HIM262158:HIM262161 HSI262158:HSI262161 ICE262158:ICE262161 IMA262158:IMA262161 IVW262158:IVW262161 JFS262158:JFS262161 JPO262158:JPO262161 JZK262158:JZK262161 KJG262158:KJG262161 KTC262158:KTC262161 LCY262158:LCY262161 LMU262158:LMU262161 LWQ262158:LWQ262161 MGM262158:MGM262161 MQI262158:MQI262161 NAE262158:NAE262161 NKA262158:NKA262161 NTW262158:NTW262161 ODS262158:ODS262161 ONO262158:ONO262161 OXK262158:OXK262161 PHG262158:PHG262161 PRC262158:PRC262161 QAY262158:QAY262161 QKU262158:QKU262161 QUQ262158:QUQ262161 REM262158:REM262161 ROI262158:ROI262161 RYE262158:RYE262161 SIA262158:SIA262161 SRW262158:SRW262161 TBS262158:TBS262161 TLO262158:TLO262161 TVK262158:TVK262161 UFG262158:UFG262161 UPC262158:UPC262161 UYY262158:UYY262161 VIU262158:VIU262161 VSQ262158:VSQ262161 WCM262158:WCM262161 WMI262158:WMI262161 WWE262158:WWE262161 W327694:W327697 JS327694:JS327697 TO327694:TO327697 ADK327694:ADK327697 ANG327694:ANG327697 AXC327694:AXC327697 BGY327694:BGY327697 BQU327694:BQU327697 CAQ327694:CAQ327697 CKM327694:CKM327697 CUI327694:CUI327697 DEE327694:DEE327697 DOA327694:DOA327697 DXW327694:DXW327697 EHS327694:EHS327697 ERO327694:ERO327697 FBK327694:FBK327697 FLG327694:FLG327697 FVC327694:FVC327697 GEY327694:GEY327697 GOU327694:GOU327697 GYQ327694:GYQ327697 HIM327694:HIM327697 HSI327694:HSI327697 ICE327694:ICE327697 IMA327694:IMA327697 IVW327694:IVW327697 JFS327694:JFS327697 JPO327694:JPO327697 JZK327694:JZK327697 KJG327694:KJG327697 KTC327694:KTC327697 LCY327694:LCY327697 LMU327694:LMU327697 LWQ327694:LWQ327697 MGM327694:MGM327697 MQI327694:MQI327697 NAE327694:NAE327697 NKA327694:NKA327697 NTW327694:NTW327697 ODS327694:ODS327697 ONO327694:ONO327697 OXK327694:OXK327697 PHG327694:PHG327697 PRC327694:PRC327697 QAY327694:QAY327697 QKU327694:QKU327697 QUQ327694:QUQ327697 REM327694:REM327697 ROI327694:ROI327697 RYE327694:RYE327697 SIA327694:SIA327697 SRW327694:SRW327697 TBS327694:TBS327697 TLO327694:TLO327697 TVK327694:TVK327697 UFG327694:UFG327697 UPC327694:UPC327697 UYY327694:UYY327697 VIU327694:VIU327697 VSQ327694:VSQ327697 WCM327694:WCM327697 WMI327694:WMI327697 WWE327694:WWE327697 W393230:W393233 JS393230:JS393233 TO393230:TO393233 ADK393230:ADK393233 ANG393230:ANG393233 AXC393230:AXC393233 BGY393230:BGY393233 BQU393230:BQU393233 CAQ393230:CAQ393233 CKM393230:CKM393233 CUI393230:CUI393233 DEE393230:DEE393233 DOA393230:DOA393233 DXW393230:DXW393233 EHS393230:EHS393233 ERO393230:ERO393233 FBK393230:FBK393233 FLG393230:FLG393233 FVC393230:FVC393233 GEY393230:GEY393233 GOU393230:GOU393233 GYQ393230:GYQ393233 HIM393230:HIM393233 HSI393230:HSI393233 ICE393230:ICE393233 IMA393230:IMA393233 IVW393230:IVW393233 JFS393230:JFS393233 JPO393230:JPO393233 JZK393230:JZK393233 KJG393230:KJG393233 KTC393230:KTC393233 LCY393230:LCY393233 LMU393230:LMU393233 LWQ393230:LWQ393233 MGM393230:MGM393233 MQI393230:MQI393233 NAE393230:NAE393233 NKA393230:NKA393233 NTW393230:NTW393233 ODS393230:ODS393233 ONO393230:ONO393233 OXK393230:OXK393233 PHG393230:PHG393233 PRC393230:PRC393233 QAY393230:QAY393233 QKU393230:QKU393233 QUQ393230:QUQ393233 REM393230:REM393233 ROI393230:ROI393233 RYE393230:RYE393233 SIA393230:SIA393233 SRW393230:SRW393233 TBS393230:TBS393233 TLO393230:TLO393233 TVK393230:TVK393233 UFG393230:UFG393233 UPC393230:UPC393233 UYY393230:UYY393233 VIU393230:VIU393233 VSQ393230:VSQ393233 WCM393230:WCM393233 WMI393230:WMI393233 WWE393230:WWE393233 W458766:W458769 JS458766:JS458769 TO458766:TO458769 ADK458766:ADK458769 ANG458766:ANG458769 AXC458766:AXC458769 BGY458766:BGY458769 BQU458766:BQU458769 CAQ458766:CAQ458769 CKM458766:CKM458769 CUI458766:CUI458769 DEE458766:DEE458769 DOA458766:DOA458769 DXW458766:DXW458769 EHS458766:EHS458769 ERO458766:ERO458769 FBK458766:FBK458769 FLG458766:FLG458769 FVC458766:FVC458769 GEY458766:GEY458769 GOU458766:GOU458769 GYQ458766:GYQ458769 HIM458766:HIM458769 HSI458766:HSI458769 ICE458766:ICE458769 IMA458766:IMA458769 IVW458766:IVW458769 JFS458766:JFS458769 JPO458766:JPO458769 JZK458766:JZK458769 KJG458766:KJG458769 KTC458766:KTC458769 LCY458766:LCY458769 LMU458766:LMU458769 LWQ458766:LWQ458769 MGM458766:MGM458769 MQI458766:MQI458769 NAE458766:NAE458769 NKA458766:NKA458769 NTW458766:NTW458769 ODS458766:ODS458769 ONO458766:ONO458769 OXK458766:OXK458769 PHG458766:PHG458769 PRC458766:PRC458769 QAY458766:QAY458769 QKU458766:QKU458769 QUQ458766:QUQ458769 REM458766:REM458769 ROI458766:ROI458769 RYE458766:RYE458769 SIA458766:SIA458769 SRW458766:SRW458769 TBS458766:TBS458769 TLO458766:TLO458769 TVK458766:TVK458769 UFG458766:UFG458769 UPC458766:UPC458769 UYY458766:UYY458769 VIU458766:VIU458769 VSQ458766:VSQ458769 WCM458766:WCM458769 WMI458766:WMI458769 WWE458766:WWE458769 W524302:W524305 JS524302:JS524305 TO524302:TO524305 ADK524302:ADK524305 ANG524302:ANG524305 AXC524302:AXC524305 BGY524302:BGY524305 BQU524302:BQU524305 CAQ524302:CAQ524305 CKM524302:CKM524305 CUI524302:CUI524305 DEE524302:DEE524305 DOA524302:DOA524305 DXW524302:DXW524305 EHS524302:EHS524305 ERO524302:ERO524305 FBK524302:FBK524305 FLG524302:FLG524305 FVC524302:FVC524305 GEY524302:GEY524305 GOU524302:GOU524305 GYQ524302:GYQ524305 HIM524302:HIM524305 HSI524302:HSI524305 ICE524302:ICE524305 IMA524302:IMA524305 IVW524302:IVW524305 JFS524302:JFS524305 JPO524302:JPO524305 JZK524302:JZK524305 KJG524302:KJG524305 KTC524302:KTC524305 LCY524302:LCY524305 LMU524302:LMU524305 LWQ524302:LWQ524305 MGM524302:MGM524305 MQI524302:MQI524305 NAE524302:NAE524305 NKA524302:NKA524305 NTW524302:NTW524305 ODS524302:ODS524305 ONO524302:ONO524305 OXK524302:OXK524305 PHG524302:PHG524305 PRC524302:PRC524305 QAY524302:QAY524305 QKU524302:QKU524305 QUQ524302:QUQ524305 REM524302:REM524305 ROI524302:ROI524305 RYE524302:RYE524305 SIA524302:SIA524305 SRW524302:SRW524305 TBS524302:TBS524305 TLO524302:TLO524305 TVK524302:TVK524305 UFG524302:UFG524305 UPC524302:UPC524305 UYY524302:UYY524305 VIU524302:VIU524305 VSQ524302:VSQ524305 WCM524302:WCM524305 WMI524302:WMI524305 WWE524302:WWE524305 W589838:W589841 JS589838:JS589841 TO589838:TO589841 ADK589838:ADK589841 ANG589838:ANG589841 AXC589838:AXC589841 BGY589838:BGY589841 BQU589838:BQU589841 CAQ589838:CAQ589841 CKM589838:CKM589841 CUI589838:CUI589841 DEE589838:DEE589841 DOA589838:DOA589841 DXW589838:DXW589841 EHS589838:EHS589841 ERO589838:ERO589841 FBK589838:FBK589841 FLG589838:FLG589841 FVC589838:FVC589841 GEY589838:GEY589841 GOU589838:GOU589841 GYQ589838:GYQ589841 HIM589838:HIM589841 HSI589838:HSI589841 ICE589838:ICE589841 IMA589838:IMA589841 IVW589838:IVW589841 JFS589838:JFS589841 JPO589838:JPO589841 JZK589838:JZK589841 KJG589838:KJG589841 KTC589838:KTC589841 LCY589838:LCY589841 LMU589838:LMU589841 LWQ589838:LWQ589841 MGM589838:MGM589841 MQI589838:MQI589841 NAE589838:NAE589841 NKA589838:NKA589841 NTW589838:NTW589841 ODS589838:ODS589841 ONO589838:ONO589841 OXK589838:OXK589841 PHG589838:PHG589841 PRC589838:PRC589841 QAY589838:QAY589841 QKU589838:QKU589841 QUQ589838:QUQ589841 REM589838:REM589841 ROI589838:ROI589841 RYE589838:RYE589841 SIA589838:SIA589841 SRW589838:SRW589841 TBS589838:TBS589841 TLO589838:TLO589841 TVK589838:TVK589841 UFG589838:UFG589841 UPC589838:UPC589841 UYY589838:UYY589841 VIU589838:VIU589841 VSQ589838:VSQ589841 WCM589838:WCM589841 WMI589838:WMI589841 WWE589838:WWE589841 W655374:W655377 JS655374:JS655377 TO655374:TO655377 ADK655374:ADK655377 ANG655374:ANG655377 AXC655374:AXC655377 BGY655374:BGY655377 BQU655374:BQU655377 CAQ655374:CAQ655377 CKM655374:CKM655377 CUI655374:CUI655377 DEE655374:DEE655377 DOA655374:DOA655377 DXW655374:DXW655377 EHS655374:EHS655377 ERO655374:ERO655377 FBK655374:FBK655377 FLG655374:FLG655377 FVC655374:FVC655377 GEY655374:GEY655377 GOU655374:GOU655377 GYQ655374:GYQ655377 HIM655374:HIM655377 HSI655374:HSI655377 ICE655374:ICE655377 IMA655374:IMA655377 IVW655374:IVW655377 JFS655374:JFS655377 JPO655374:JPO655377 JZK655374:JZK655377 KJG655374:KJG655377 KTC655374:KTC655377 LCY655374:LCY655377 LMU655374:LMU655377 LWQ655374:LWQ655377 MGM655374:MGM655377 MQI655374:MQI655377 NAE655374:NAE655377 NKA655374:NKA655377 NTW655374:NTW655377 ODS655374:ODS655377 ONO655374:ONO655377 OXK655374:OXK655377 PHG655374:PHG655377 PRC655374:PRC655377 QAY655374:QAY655377 QKU655374:QKU655377 QUQ655374:QUQ655377 REM655374:REM655377 ROI655374:ROI655377 RYE655374:RYE655377 SIA655374:SIA655377 SRW655374:SRW655377 TBS655374:TBS655377 TLO655374:TLO655377 TVK655374:TVK655377 UFG655374:UFG655377 UPC655374:UPC655377 UYY655374:UYY655377 VIU655374:VIU655377 VSQ655374:VSQ655377 WCM655374:WCM655377 WMI655374:WMI655377 WWE655374:WWE655377 W720910:W720913 JS720910:JS720913 TO720910:TO720913 ADK720910:ADK720913 ANG720910:ANG720913 AXC720910:AXC720913 BGY720910:BGY720913 BQU720910:BQU720913 CAQ720910:CAQ720913 CKM720910:CKM720913 CUI720910:CUI720913 DEE720910:DEE720913 DOA720910:DOA720913 DXW720910:DXW720913 EHS720910:EHS720913 ERO720910:ERO720913 FBK720910:FBK720913 FLG720910:FLG720913 FVC720910:FVC720913 GEY720910:GEY720913 GOU720910:GOU720913 GYQ720910:GYQ720913 HIM720910:HIM720913 HSI720910:HSI720913 ICE720910:ICE720913 IMA720910:IMA720913 IVW720910:IVW720913 JFS720910:JFS720913 JPO720910:JPO720913 JZK720910:JZK720913 KJG720910:KJG720913 KTC720910:KTC720913 LCY720910:LCY720913 LMU720910:LMU720913 LWQ720910:LWQ720913 MGM720910:MGM720913 MQI720910:MQI720913 NAE720910:NAE720913 NKA720910:NKA720913 NTW720910:NTW720913 ODS720910:ODS720913 ONO720910:ONO720913 OXK720910:OXK720913 PHG720910:PHG720913 PRC720910:PRC720913 QAY720910:QAY720913 QKU720910:QKU720913 QUQ720910:QUQ720913 REM720910:REM720913 ROI720910:ROI720913 RYE720910:RYE720913 SIA720910:SIA720913 SRW720910:SRW720913 TBS720910:TBS720913 TLO720910:TLO720913 TVK720910:TVK720913 UFG720910:UFG720913 UPC720910:UPC720913 UYY720910:UYY720913 VIU720910:VIU720913 VSQ720910:VSQ720913 WCM720910:WCM720913 WMI720910:WMI720913 WWE720910:WWE720913 W786446:W786449 JS786446:JS786449 TO786446:TO786449 ADK786446:ADK786449 ANG786446:ANG786449 AXC786446:AXC786449 BGY786446:BGY786449 BQU786446:BQU786449 CAQ786446:CAQ786449 CKM786446:CKM786449 CUI786446:CUI786449 DEE786446:DEE786449 DOA786446:DOA786449 DXW786446:DXW786449 EHS786446:EHS786449 ERO786446:ERO786449 FBK786446:FBK786449 FLG786446:FLG786449 FVC786446:FVC786449 GEY786446:GEY786449 GOU786446:GOU786449 GYQ786446:GYQ786449 HIM786446:HIM786449 HSI786446:HSI786449 ICE786446:ICE786449 IMA786446:IMA786449 IVW786446:IVW786449 JFS786446:JFS786449 JPO786446:JPO786449 JZK786446:JZK786449 KJG786446:KJG786449 KTC786446:KTC786449 LCY786446:LCY786449 LMU786446:LMU786449 LWQ786446:LWQ786449 MGM786446:MGM786449 MQI786446:MQI786449 NAE786446:NAE786449 NKA786446:NKA786449 NTW786446:NTW786449 ODS786446:ODS786449 ONO786446:ONO786449 OXK786446:OXK786449 PHG786446:PHG786449 PRC786446:PRC786449 QAY786446:QAY786449 QKU786446:QKU786449 QUQ786446:QUQ786449 REM786446:REM786449 ROI786446:ROI786449 RYE786446:RYE786449 SIA786446:SIA786449 SRW786446:SRW786449 TBS786446:TBS786449 TLO786446:TLO786449 TVK786446:TVK786449 UFG786446:UFG786449 UPC786446:UPC786449 UYY786446:UYY786449 VIU786446:VIU786449 VSQ786446:VSQ786449 WCM786446:WCM786449 WMI786446:WMI786449 WWE786446:WWE786449 W851982:W851985 JS851982:JS851985 TO851982:TO851985 ADK851982:ADK851985 ANG851982:ANG851985 AXC851982:AXC851985 BGY851982:BGY851985 BQU851982:BQU851985 CAQ851982:CAQ851985 CKM851982:CKM851985 CUI851982:CUI851985 DEE851982:DEE851985 DOA851982:DOA851985 DXW851982:DXW851985 EHS851982:EHS851985 ERO851982:ERO851985 FBK851982:FBK851985 FLG851982:FLG851985 FVC851982:FVC851985 GEY851982:GEY851985 GOU851982:GOU851985 GYQ851982:GYQ851985 HIM851982:HIM851985 HSI851982:HSI851985 ICE851982:ICE851985 IMA851982:IMA851985 IVW851982:IVW851985 JFS851982:JFS851985 JPO851982:JPO851985 JZK851982:JZK851985 KJG851982:KJG851985 KTC851982:KTC851985 LCY851982:LCY851985 LMU851982:LMU851985 LWQ851982:LWQ851985 MGM851982:MGM851985 MQI851982:MQI851985 NAE851982:NAE851985 NKA851982:NKA851985 NTW851982:NTW851985 ODS851982:ODS851985 ONO851982:ONO851985 OXK851982:OXK851985 PHG851982:PHG851985 PRC851982:PRC851985 QAY851982:QAY851985 QKU851982:QKU851985 QUQ851982:QUQ851985 REM851982:REM851985 ROI851982:ROI851985 RYE851982:RYE851985 SIA851982:SIA851985 SRW851982:SRW851985 TBS851982:TBS851985 TLO851982:TLO851985 TVK851982:TVK851985 UFG851982:UFG851985 UPC851982:UPC851985 UYY851982:UYY851985 VIU851982:VIU851985 VSQ851982:VSQ851985 WCM851982:WCM851985 WMI851982:WMI851985 WWE851982:WWE851985 W917518:W917521 JS917518:JS917521 TO917518:TO917521 ADK917518:ADK917521 ANG917518:ANG917521 AXC917518:AXC917521 BGY917518:BGY917521 BQU917518:BQU917521 CAQ917518:CAQ917521 CKM917518:CKM917521 CUI917518:CUI917521 DEE917518:DEE917521 DOA917518:DOA917521 DXW917518:DXW917521 EHS917518:EHS917521 ERO917518:ERO917521 FBK917518:FBK917521 FLG917518:FLG917521 FVC917518:FVC917521 GEY917518:GEY917521 GOU917518:GOU917521 GYQ917518:GYQ917521 HIM917518:HIM917521 HSI917518:HSI917521 ICE917518:ICE917521 IMA917518:IMA917521 IVW917518:IVW917521 JFS917518:JFS917521 JPO917518:JPO917521 JZK917518:JZK917521 KJG917518:KJG917521 KTC917518:KTC917521 LCY917518:LCY917521 LMU917518:LMU917521 LWQ917518:LWQ917521 MGM917518:MGM917521 MQI917518:MQI917521 NAE917518:NAE917521 NKA917518:NKA917521 NTW917518:NTW917521 ODS917518:ODS917521 ONO917518:ONO917521 OXK917518:OXK917521 PHG917518:PHG917521 PRC917518:PRC917521 QAY917518:QAY917521 QKU917518:QKU917521 QUQ917518:QUQ917521 REM917518:REM917521 ROI917518:ROI917521 RYE917518:RYE917521 SIA917518:SIA917521 SRW917518:SRW917521 TBS917518:TBS917521 TLO917518:TLO917521 TVK917518:TVK917521 UFG917518:UFG917521 UPC917518:UPC917521 UYY917518:UYY917521 VIU917518:VIU917521 VSQ917518:VSQ917521 WCM917518:WCM917521 WMI917518:WMI917521 WWE917518:WWE917521 W983054:W983057 JS983054:JS983057 TO983054:TO983057 ADK983054:ADK983057 ANG983054:ANG983057 AXC983054:AXC983057 BGY983054:BGY983057 BQU983054:BQU983057 CAQ983054:CAQ983057 CKM983054:CKM983057 CUI983054:CUI983057 DEE983054:DEE983057 DOA983054:DOA983057 DXW983054:DXW983057 EHS983054:EHS983057 ERO983054:ERO983057 FBK983054:FBK983057 FLG983054:FLG983057 FVC983054:FVC983057 GEY983054:GEY983057 GOU983054:GOU983057 GYQ983054:GYQ983057 HIM983054:HIM983057 HSI983054:HSI983057 ICE983054:ICE983057 IMA983054:IMA983057 IVW983054:IVW983057 JFS983054:JFS983057 JPO983054:JPO983057 JZK983054:JZK983057 KJG983054:KJG983057 KTC983054:KTC983057 LCY983054:LCY983057 LMU983054:LMU983057 LWQ983054:LWQ983057 MGM983054:MGM983057 MQI983054:MQI983057 NAE983054:NAE983057 NKA983054:NKA983057 NTW983054:NTW983057 ODS983054:ODS983057 ONO983054:ONO983057 OXK983054:OXK983057 PHG983054:PHG983057 PRC983054:PRC983057 QAY983054:QAY983057 QKU983054:QKU983057 QUQ983054:QUQ983057 REM983054:REM983057 ROI983054:ROI983057 RYE983054:RYE983057 SIA983054:SIA983057 SRW983054:SRW983057 TBS983054:TBS983057 TLO983054:TLO983057 TVK983054:TVK983057 UFG983054:UFG983057 UPC983054:UPC983057 UYY983054:UYY983057 VIU983054:VIU983057 VSQ983054:VSQ983057 WCM983054:WCM983057 WMI983054:WMI983057 WWE983054:WWE983057 WWE983065:WWE983088 JS16:JS49 TO16:TO49 ADK16:ADK49 ANG16:ANG49 AXC16:AXC49 BGY16:BGY49 BQU16:BQU49 CAQ16:CAQ49 CKM16:CKM49 CUI16:CUI49 DEE16:DEE49 DOA16:DOA49 DXW16:DXW49 EHS16:EHS49 ERO16:ERO49 FBK16:FBK49 FLG16:FLG49 FVC16:FVC49 GEY16:GEY49 GOU16:GOU49 GYQ16:GYQ49 HIM16:HIM49 HSI16:HSI49 ICE16:ICE49 IMA16:IMA49 IVW16:IVW49 JFS16:JFS49 JPO16:JPO49 JZK16:JZK49 KJG16:KJG49 KTC16:KTC49 LCY16:LCY49 LMU16:LMU49 LWQ16:LWQ49 MGM16:MGM49 MQI16:MQI49 NAE16:NAE49 NKA16:NKA49 NTW16:NTW49 ODS16:ODS49 ONO16:ONO49 OXK16:OXK49 PHG16:PHG49 PRC16:PRC49 QAY16:QAY49 QKU16:QKU49 QUQ16:QUQ49 REM16:REM49 ROI16:ROI49 RYE16:RYE49 SIA16:SIA49 SRW16:SRW49 TBS16:TBS49 TLO16:TLO49 TVK16:TVK49 UFG16:UFG49 UPC16:UPC49 UYY16:UYY49 VIU16:VIU49 VSQ16:VSQ49 WCM16:WCM49 WMI16:WMI49 WWE16:WWE49 W65561:W65584 JS65561:JS65584 TO65561:TO65584 ADK65561:ADK65584 ANG65561:ANG65584 AXC65561:AXC65584 BGY65561:BGY65584 BQU65561:BQU65584 CAQ65561:CAQ65584 CKM65561:CKM65584 CUI65561:CUI65584 DEE65561:DEE65584 DOA65561:DOA65584 DXW65561:DXW65584 EHS65561:EHS65584 ERO65561:ERO65584 FBK65561:FBK65584 FLG65561:FLG65584 FVC65561:FVC65584 GEY65561:GEY65584 GOU65561:GOU65584 GYQ65561:GYQ65584 HIM65561:HIM65584 HSI65561:HSI65584 ICE65561:ICE65584 IMA65561:IMA65584 IVW65561:IVW65584 JFS65561:JFS65584 JPO65561:JPO65584 JZK65561:JZK65584 KJG65561:KJG65584 KTC65561:KTC65584 LCY65561:LCY65584 LMU65561:LMU65584 LWQ65561:LWQ65584 MGM65561:MGM65584 MQI65561:MQI65584 NAE65561:NAE65584 NKA65561:NKA65584 NTW65561:NTW65584 ODS65561:ODS65584 ONO65561:ONO65584 OXK65561:OXK65584 PHG65561:PHG65584 PRC65561:PRC65584 QAY65561:QAY65584 QKU65561:QKU65584 QUQ65561:QUQ65584 REM65561:REM65584 ROI65561:ROI65584 RYE65561:RYE65584 SIA65561:SIA65584 SRW65561:SRW65584 TBS65561:TBS65584 TLO65561:TLO65584 TVK65561:TVK65584 UFG65561:UFG65584 UPC65561:UPC65584 UYY65561:UYY65584 VIU65561:VIU65584 VSQ65561:VSQ65584 WCM65561:WCM65584 WMI65561:WMI65584 WWE65561:WWE65584 W131097:W131120 JS131097:JS131120 TO131097:TO131120 ADK131097:ADK131120 ANG131097:ANG131120 AXC131097:AXC131120 BGY131097:BGY131120 BQU131097:BQU131120 CAQ131097:CAQ131120 CKM131097:CKM131120 CUI131097:CUI131120 DEE131097:DEE131120 DOA131097:DOA131120 DXW131097:DXW131120 EHS131097:EHS131120 ERO131097:ERO131120 FBK131097:FBK131120 FLG131097:FLG131120 FVC131097:FVC131120 GEY131097:GEY131120 GOU131097:GOU131120 GYQ131097:GYQ131120 HIM131097:HIM131120 HSI131097:HSI131120 ICE131097:ICE131120 IMA131097:IMA131120 IVW131097:IVW131120 JFS131097:JFS131120 JPO131097:JPO131120 JZK131097:JZK131120 KJG131097:KJG131120 KTC131097:KTC131120 LCY131097:LCY131120 LMU131097:LMU131120 LWQ131097:LWQ131120 MGM131097:MGM131120 MQI131097:MQI131120 NAE131097:NAE131120 NKA131097:NKA131120 NTW131097:NTW131120 ODS131097:ODS131120 ONO131097:ONO131120 OXK131097:OXK131120 PHG131097:PHG131120 PRC131097:PRC131120 QAY131097:QAY131120 QKU131097:QKU131120 QUQ131097:QUQ131120 REM131097:REM131120 ROI131097:ROI131120 RYE131097:RYE131120 SIA131097:SIA131120 SRW131097:SRW131120 TBS131097:TBS131120 TLO131097:TLO131120 TVK131097:TVK131120 UFG131097:UFG131120 UPC131097:UPC131120 UYY131097:UYY131120 VIU131097:VIU131120 VSQ131097:VSQ131120 WCM131097:WCM131120 WMI131097:WMI131120 WWE131097:WWE131120 W196633:W196656 JS196633:JS196656 TO196633:TO196656 ADK196633:ADK196656 ANG196633:ANG196656 AXC196633:AXC196656 BGY196633:BGY196656 BQU196633:BQU196656 CAQ196633:CAQ196656 CKM196633:CKM196656 CUI196633:CUI196656 DEE196633:DEE196656 DOA196633:DOA196656 DXW196633:DXW196656 EHS196633:EHS196656 ERO196633:ERO196656 FBK196633:FBK196656 FLG196633:FLG196656 FVC196633:FVC196656 GEY196633:GEY196656 GOU196633:GOU196656 GYQ196633:GYQ196656 HIM196633:HIM196656 HSI196633:HSI196656 ICE196633:ICE196656 IMA196633:IMA196656 IVW196633:IVW196656 JFS196633:JFS196656 JPO196633:JPO196656 JZK196633:JZK196656 KJG196633:KJG196656 KTC196633:KTC196656 LCY196633:LCY196656 LMU196633:LMU196656 LWQ196633:LWQ196656 MGM196633:MGM196656 MQI196633:MQI196656 NAE196633:NAE196656 NKA196633:NKA196656 NTW196633:NTW196656 ODS196633:ODS196656 ONO196633:ONO196656 OXK196633:OXK196656 PHG196633:PHG196656 PRC196633:PRC196656 QAY196633:QAY196656 QKU196633:QKU196656 QUQ196633:QUQ196656 REM196633:REM196656 ROI196633:ROI196656 RYE196633:RYE196656 SIA196633:SIA196656 SRW196633:SRW196656 TBS196633:TBS196656 TLO196633:TLO196656 TVK196633:TVK196656 UFG196633:UFG196656 UPC196633:UPC196656 UYY196633:UYY196656 VIU196633:VIU196656 VSQ196633:VSQ196656 WCM196633:WCM196656 WMI196633:WMI196656 WWE196633:WWE196656 W262169:W262192 JS262169:JS262192 TO262169:TO262192 ADK262169:ADK262192 ANG262169:ANG262192 AXC262169:AXC262192 BGY262169:BGY262192 BQU262169:BQU262192 CAQ262169:CAQ262192 CKM262169:CKM262192 CUI262169:CUI262192 DEE262169:DEE262192 DOA262169:DOA262192 DXW262169:DXW262192 EHS262169:EHS262192 ERO262169:ERO262192 FBK262169:FBK262192 FLG262169:FLG262192 FVC262169:FVC262192 GEY262169:GEY262192 GOU262169:GOU262192 GYQ262169:GYQ262192 HIM262169:HIM262192 HSI262169:HSI262192 ICE262169:ICE262192 IMA262169:IMA262192 IVW262169:IVW262192 JFS262169:JFS262192 JPO262169:JPO262192 JZK262169:JZK262192 KJG262169:KJG262192 KTC262169:KTC262192 LCY262169:LCY262192 LMU262169:LMU262192 LWQ262169:LWQ262192 MGM262169:MGM262192 MQI262169:MQI262192 NAE262169:NAE262192 NKA262169:NKA262192 NTW262169:NTW262192 ODS262169:ODS262192 ONO262169:ONO262192 OXK262169:OXK262192 PHG262169:PHG262192 PRC262169:PRC262192 QAY262169:QAY262192 QKU262169:QKU262192 QUQ262169:QUQ262192 REM262169:REM262192 ROI262169:ROI262192 RYE262169:RYE262192 SIA262169:SIA262192 SRW262169:SRW262192 TBS262169:TBS262192 TLO262169:TLO262192 TVK262169:TVK262192 UFG262169:UFG262192 UPC262169:UPC262192 UYY262169:UYY262192 VIU262169:VIU262192 VSQ262169:VSQ262192 WCM262169:WCM262192 WMI262169:WMI262192 WWE262169:WWE262192 W327705:W327728 JS327705:JS327728 TO327705:TO327728 ADK327705:ADK327728 ANG327705:ANG327728 AXC327705:AXC327728 BGY327705:BGY327728 BQU327705:BQU327728 CAQ327705:CAQ327728 CKM327705:CKM327728 CUI327705:CUI327728 DEE327705:DEE327728 DOA327705:DOA327728 DXW327705:DXW327728 EHS327705:EHS327728 ERO327705:ERO327728 FBK327705:FBK327728 FLG327705:FLG327728 FVC327705:FVC327728 GEY327705:GEY327728 GOU327705:GOU327728 GYQ327705:GYQ327728 HIM327705:HIM327728 HSI327705:HSI327728 ICE327705:ICE327728 IMA327705:IMA327728 IVW327705:IVW327728 JFS327705:JFS327728 JPO327705:JPO327728 JZK327705:JZK327728 KJG327705:KJG327728 KTC327705:KTC327728 LCY327705:LCY327728 LMU327705:LMU327728 LWQ327705:LWQ327728 MGM327705:MGM327728 MQI327705:MQI327728 NAE327705:NAE327728 NKA327705:NKA327728 NTW327705:NTW327728 ODS327705:ODS327728 ONO327705:ONO327728 OXK327705:OXK327728 PHG327705:PHG327728 PRC327705:PRC327728 QAY327705:QAY327728 QKU327705:QKU327728 QUQ327705:QUQ327728 REM327705:REM327728 ROI327705:ROI327728 RYE327705:RYE327728 SIA327705:SIA327728 SRW327705:SRW327728 TBS327705:TBS327728 TLO327705:TLO327728 TVK327705:TVK327728 UFG327705:UFG327728 UPC327705:UPC327728 UYY327705:UYY327728 VIU327705:VIU327728 VSQ327705:VSQ327728 WCM327705:WCM327728 WMI327705:WMI327728 WWE327705:WWE327728 W393241:W393264 JS393241:JS393264 TO393241:TO393264 ADK393241:ADK393264 ANG393241:ANG393264 AXC393241:AXC393264 BGY393241:BGY393264 BQU393241:BQU393264 CAQ393241:CAQ393264 CKM393241:CKM393264 CUI393241:CUI393264 DEE393241:DEE393264 DOA393241:DOA393264 DXW393241:DXW393264 EHS393241:EHS393264 ERO393241:ERO393264 FBK393241:FBK393264 FLG393241:FLG393264 FVC393241:FVC393264 GEY393241:GEY393264 GOU393241:GOU393264 GYQ393241:GYQ393264 HIM393241:HIM393264 HSI393241:HSI393264 ICE393241:ICE393264 IMA393241:IMA393264 IVW393241:IVW393264 JFS393241:JFS393264 JPO393241:JPO393264 JZK393241:JZK393264 KJG393241:KJG393264 KTC393241:KTC393264 LCY393241:LCY393264 LMU393241:LMU393264 LWQ393241:LWQ393264 MGM393241:MGM393264 MQI393241:MQI393264 NAE393241:NAE393264 NKA393241:NKA393264 NTW393241:NTW393264 ODS393241:ODS393264 ONO393241:ONO393264 OXK393241:OXK393264 PHG393241:PHG393264 PRC393241:PRC393264 QAY393241:QAY393264 QKU393241:QKU393264 QUQ393241:QUQ393264 REM393241:REM393264 ROI393241:ROI393264 RYE393241:RYE393264 SIA393241:SIA393264 SRW393241:SRW393264 TBS393241:TBS393264 TLO393241:TLO393264 TVK393241:TVK393264 UFG393241:UFG393264 UPC393241:UPC393264 UYY393241:UYY393264 VIU393241:VIU393264 VSQ393241:VSQ393264 WCM393241:WCM393264 WMI393241:WMI393264 WWE393241:WWE393264 W458777:W458800 JS458777:JS458800 TO458777:TO458800 ADK458777:ADK458800 ANG458777:ANG458800 AXC458777:AXC458800 BGY458777:BGY458800 BQU458777:BQU458800 CAQ458777:CAQ458800 CKM458777:CKM458800 CUI458777:CUI458800 DEE458777:DEE458800 DOA458777:DOA458800 DXW458777:DXW458800 EHS458777:EHS458800 ERO458777:ERO458800 FBK458777:FBK458800 FLG458777:FLG458800 FVC458777:FVC458800 GEY458777:GEY458800 GOU458777:GOU458800 GYQ458777:GYQ458800 HIM458777:HIM458800 HSI458777:HSI458800 ICE458777:ICE458800 IMA458777:IMA458800 IVW458777:IVW458800 JFS458777:JFS458800 JPO458777:JPO458800 JZK458777:JZK458800 KJG458777:KJG458800 KTC458777:KTC458800 LCY458777:LCY458800 LMU458777:LMU458800 LWQ458777:LWQ458800 MGM458777:MGM458800 MQI458777:MQI458800 NAE458777:NAE458800 NKA458777:NKA458800 NTW458777:NTW458800 ODS458777:ODS458800 ONO458777:ONO458800 OXK458777:OXK458800 PHG458777:PHG458800 PRC458777:PRC458800 QAY458777:QAY458800 QKU458777:QKU458800 QUQ458777:QUQ458800 REM458777:REM458800 ROI458777:ROI458800 RYE458777:RYE458800 SIA458777:SIA458800 SRW458777:SRW458800 TBS458777:TBS458800 TLO458777:TLO458800 TVK458777:TVK458800 UFG458777:UFG458800 UPC458777:UPC458800 UYY458777:UYY458800 VIU458777:VIU458800 VSQ458777:VSQ458800 WCM458777:WCM458800 WMI458777:WMI458800 WWE458777:WWE458800 W524313:W524336 JS524313:JS524336 TO524313:TO524336 ADK524313:ADK524336 ANG524313:ANG524336 AXC524313:AXC524336 BGY524313:BGY524336 BQU524313:BQU524336 CAQ524313:CAQ524336 CKM524313:CKM524336 CUI524313:CUI524336 DEE524313:DEE524336 DOA524313:DOA524336 DXW524313:DXW524336 EHS524313:EHS524336 ERO524313:ERO524336 FBK524313:FBK524336 FLG524313:FLG524336 FVC524313:FVC524336 GEY524313:GEY524336 GOU524313:GOU524336 GYQ524313:GYQ524336 HIM524313:HIM524336 HSI524313:HSI524336 ICE524313:ICE524336 IMA524313:IMA524336 IVW524313:IVW524336 JFS524313:JFS524336 JPO524313:JPO524336 JZK524313:JZK524336 KJG524313:KJG524336 KTC524313:KTC524336 LCY524313:LCY524336 LMU524313:LMU524336 LWQ524313:LWQ524336 MGM524313:MGM524336 MQI524313:MQI524336 NAE524313:NAE524336 NKA524313:NKA524336 NTW524313:NTW524336 ODS524313:ODS524336 ONO524313:ONO524336 OXK524313:OXK524336 PHG524313:PHG524336 PRC524313:PRC524336 QAY524313:QAY524336 QKU524313:QKU524336 QUQ524313:QUQ524336 REM524313:REM524336 ROI524313:ROI524336 RYE524313:RYE524336 SIA524313:SIA524336 SRW524313:SRW524336 TBS524313:TBS524336 TLO524313:TLO524336 TVK524313:TVK524336 UFG524313:UFG524336 UPC524313:UPC524336 UYY524313:UYY524336 VIU524313:VIU524336 VSQ524313:VSQ524336 WCM524313:WCM524336 WMI524313:WMI524336 WWE524313:WWE524336 W589849:W589872 JS589849:JS589872 TO589849:TO589872 ADK589849:ADK589872 ANG589849:ANG589872 AXC589849:AXC589872 BGY589849:BGY589872 BQU589849:BQU589872 CAQ589849:CAQ589872 CKM589849:CKM589872 CUI589849:CUI589872 DEE589849:DEE589872 DOA589849:DOA589872 DXW589849:DXW589872 EHS589849:EHS589872 ERO589849:ERO589872 FBK589849:FBK589872 FLG589849:FLG589872 FVC589849:FVC589872 GEY589849:GEY589872 GOU589849:GOU589872 GYQ589849:GYQ589872 HIM589849:HIM589872 HSI589849:HSI589872 ICE589849:ICE589872 IMA589849:IMA589872 IVW589849:IVW589872 JFS589849:JFS589872 JPO589849:JPO589872 JZK589849:JZK589872 KJG589849:KJG589872 KTC589849:KTC589872 LCY589849:LCY589872 LMU589849:LMU589872 LWQ589849:LWQ589872 MGM589849:MGM589872 MQI589849:MQI589872 NAE589849:NAE589872 NKA589849:NKA589872 NTW589849:NTW589872 ODS589849:ODS589872 ONO589849:ONO589872 OXK589849:OXK589872 PHG589849:PHG589872 PRC589849:PRC589872 QAY589849:QAY589872 QKU589849:QKU589872 QUQ589849:QUQ589872 REM589849:REM589872 ROI589849:ROI589872 RYE589849:RYE589872 SIA589849:SIA589872 SRW589849:SRW589872 TBS589849:TBS589872 TLO589849:TLO589872 TVK589849:TVK589872 UFG589849:UFG589872 UPC589849:UPC589872 UYY589849:UYY589872 VIU589849:VIU589872 VSQ589849:VSQ589872 WCM589849:WCM589872 WMI589849:WMI589872 WWE589849:WWE589872 W655385:W655408 JS655385:JS655408 TO655385:TO655408 ADK655385:ADK655408 ANG655385:ANG655408 AXC655385:AXC655408 BGY655385:BGY655408 BQU655385:BQU655408 CAQ655385:CAQ655408 CKM655385:CKM655408 CUI655385:CUI655408 DEE655385:DEE655408 DOA655385:DOA655408 DXW655385:DXW655408 EHS655385:EHS655408 ERO655385:ERO655408 FBK655385:FBK655408 FLG655385:FLG655408 FVC655385:FVC655408 GEY655385:GEY655408 GOU655385:GOU655408 GYQ655385:GYQ655408 HIM655385:HIM655408 HSI655385:HSI655408 ICE655385:ICE655408 IMA655385:IMA655408 IVW655385:IVW655408 JFS655385:JFS655408 JPO655385:JPO655408 JZK655385:JZK655408 KJG655385:KJG655408 KTC655385:KTC655408 LCY655385:LCY655408 LMU655385:LMU655408 LWQ655385:LWQ655408 MGM655385:MGM655408 MQI655385:MQI655408 NAE655385:NAE655408 NKA655385:NKA655408 NTW655385:NTW655408 ODS655385:ODS655408 ONO655385:ONO655408 OXK655385:OXK655408 PHG655385:PHG655408 PRC655385:PRC655408 QAY655385:QAY655408 QKU655385:QKU655408 QUQ655385:QUQ655408 REM655385:REM655408 ROI655385:ROI655408 RYE655385:RYE655408 SIA655385:SIA655408 SRW655385:SRW655408 TBS655385:TBS655408 TLO655385:TLO655408 TVK655385:TVK655408 UFG655385:UFG655408 UPC655385:UPC655408 UYY655385:UYY655408 VIU655385:VIU655408 VSQ655385:VSQ655408 WCM655385:WCM655408 WMI655385:WMI655408 WWE655385:WWE655408 W720921:W720944 JS720921:JS720944 TO720921:TO720944 ADK720921:ADK720944 ANG720921:ANG720944 AXC720921:AXC720944 BGY720921:BGY720944 BQU720921:BQU720944 CAQ720921:CAQ720944 CKM720921:CKM720944 CUI720921:CUI720944 DEE720921:DEE720944 DOA720921:DOA720944 DXW720921:DXW720944 EHS720921:EHS720944 ERO720921:ERO720944 FBK720921:FBK720944 FLG720921:FLG720944 FVC720921:FVC720944 GEY720921:GEY720944 GOU720921:GOU720944 GYQ720921:GYQ720944 HIM720921:HIM720944 HSI720921:HSI720944 ICE720921:ICE720944 IMA720921:IMA720944 IVW720921:IVW720944 JFS720921:JFS720944 JPO720921:JPO720944 JZK720921:JZK720944 KJG720921:KJG720944 KTC720921:KTC720944 LCY720921:LCY720944 LMU720921:LMU720944 LWQ720921:LWQ720944 MGM720921:MGM720944 MQI720921:MQI720944 NAE720921:NAE720944 NKA720921:NKA720944 NTW720921:NTW720944 ODS720921:ODS720944 ONO720921:ONO720944 OXK720921:OXK720944 PHG720921:PHG720944 PRC720921:PRC720944 QAY720921:QAY720944 QKU720921:QKU720944 QUQ720921:QUQ720944 REM720921:REM720944 ROI720921:ROI720944 RYE720921:RYE720944 SIA720921:SIA720944 SRW720921:SRW720944 TBS720921:TBS720944 TLO720921:TLO720944 TVK720921:TVK720944 UFG720921:UFG720944 UPC720921:UPC720944 UYY720921:UYY720944 VIU720921:VIU720944 VSQ720921:VSQ720944 WCM720921:WCM720944 WMI720921:WMI720944 WWE720921:WWE720944 W786457:W786480 JS786457:JS786480 TO786457:TO786480 ADK786457:ADK786480 ANG786457:ANG786480 AXC786457:AXC786480 BGY786457:BGY786480 BQU786457:BQU786480 CAQ786457:CAQ786480 CKM786457:CKM786480 CUI786457:CUI786480 DEE786457:DEE786480 DOA786457:DOA786480 DXW786457:DXW786480 EHS786457:EHS786480 ERO786457:ERO786480 FBK786457:FBK786480 FLG786457:FLG786480 FVC786457:FVC786480 GEY786457:GEY786480 GOU786457:GOU786480 GYQ786457:GYQ786480 HIM786457:HIM786480 HSI786457:HSI786480 ICE786457:ICE786480 IMA786457:IMA786480 IVW786457:IVW786480 JFS786457:JFS786480 JPO786457:JPO786480 JZK786457:JZK786480 KJG786457:KJG786480 KTC786457:KTC786480 LCY786457:LCY786480 LMU786457:LMU786480 LWQ786457:LWQ786480 MGM786457:MGM786480 MQI786457:MQI786480 NAE786457:NAE786480 NKA786457:NKA786480 NTW786457:NTW786480 ODS786457:ODS786480 ONO786457:ONO786480 OXK786457:OXK786480 PHG786457:PHG786480 PRC786457:PRC786480 QAY786457:QAY786480 QKU786457:QKU786480 QUQ786457:QUQ786480 REM786457:REM786480 ROI786457:ROI786480 RYE786457:RYE786480 SIA786457:SIA786480 SRW786457:SRW786480 TBS786457:TBS786480 TLO786457:TLO786480 TVK786457:TVK786480 UFG786457:UFG786480 UPC786457:UPC786480 UYY786457:UYY786480 VIU786457:VIU786480 VSQ786457:VSQ786480 WCM786457:WCM786480 WMI786457:WMI786480 WWE786457:WWE786480 W851993:W852016 JS851993:JS852016 TO851993:TO852016 ADK851993:ADK852016 ANG851993:ANG852016 AXC851993:AXC852016 BGY851993:BGY852016 BQU851993:BQU852016 CAQ851993:CAQ852016 CKM851993:CKM852016 CUI851993:CUI852016 DEE851993:DEE852016 DOA851993:DOA852016 DXW851993:DXW852016 EHS851993:EHS852016 ERO851993:ERO852016 FBK851993:FBK852016 FLG851993:FLG852016 FVC851993:FVC852016 GEY851993:GEY852016 GOU851993:GOU852016 GYQ851993:GYQ852016 HIM851993:HIM852016 HSI851993:HSI852016 ICE851993:ICE852016 IMA851993:IMA852016 IVW851993:IVW852016 JFS851993:JFS852016 JPO851993:JPO852016 JZK851993:JZK852016 KJG851993:KJG852016 KTC851993:KTC852016 LCY851993:LCY852016 LMU851993:LMU852016 LWQ851993:LWQ852016 MGM851993:MGM852016 MQI851993:MQI852016 NAE851993:NAE852016 NKA851993:NKA852016 NTW851993:NTW852016 ODS851993:ODS852016 ONO851993:ONO852016 OXK851993:OXK852016 PHG851993:PHG852016 PRC851993:PRC852016 QAY851993:QAY852016 QKU851993:QKU852016 QUQ851993:QUQ852016 REM851993:REM852016 ROI851993:ROI852016 RYE851993:RYE852016 SIA851993:SIA852016 SRW851993:SRW852016 TBS851993:TBS852016 TLO851993:TLO852016 TVK851993:TVK852016 UFG851993:UFG852016 UPC851993:UPC852016 UYY851993:UYY852016 VIU851993:VIU852016 VSQ851993:VSQ852016 WCM851993:WCM852016 WMI851993:WMI852016 WWE851993:WWE852016 W917529:W917552 JS917529:JS917552 TO917529:TO917552 ADK917529:ADK917552 ANG917529:ANG917552 AXC917529:AXC917552 BGY917529:BGY917552 BQU917529:BQU917552 CAQ917529:CAQ917552 CKM917529:CKM917552 CUI917529:CUI917552 DEE917529:DEE917552 DOA917529:DOA917552 DXW917529:DXW917552 EHS917529:EHS917552 ERO917529:ERO917552 FBK917529:FBK917552 FLG917529:FLG917552 FVC917529:FVC917552 GEY917529:GEY917552 GOU917529:GOU917552 GYQ917529:GYQ917552 HIM917529:HIM917552 HSI917529:HSI917552 ICE917529:ICE917552 IMA917529:IMA917552 IVW917529:IVW917552 JFS917529:JFS917552 JPO917529:JPO917552 JZK917529:JZK917552 KJG917529:KJG917552 KTC917529:KTC917552 LCY917529:LCY917552 LMU917529:LMU917552 LWQ917529:LWQ917552 MGM917529:MGM917552 MQI917529:MQI917552 NAE917529:NAE917552 NKA917529:NKA917552 NTW917529:NTW917552 ODS917529:ODS917552 ONO917529:ONO917552 OXK917529:OXK917552 PHG917529:PHG917552 PRC917529:PRC917552 QAY917529:QAY917552 QKU917529:QKU917552 QUQ917529:QUQ917552 REM917529:REM917552 ROI917529:ROI917552 RYE917529:RYE917552 SIA917529:SIA917552 SRW917529:SRW917552 TBS917529:TBS917552 TLO917529:TLO917552 TVK917529:TVK917552 UFG917529:UFG917552 UPC917529:UPC917552 UYY917529:UYY917552 VIU917529:VIU917552 VSQ917529:VSQ917552 WCM917529:WCM917552 WMI917529:WMI917552 WWE917529:WWE917552 W983065:W983088 JS983065:JS983088 TO983065:TO983088 ADK983065:ADK983088 ANG983065:ANG983088 AXC983065:AXC983088 BGY983065:BGY983088 BQU983065:BQU983088 CAQ983065:CAQ983088 CKM983065:CKM983088 CUI983065:CUI983088 DEE983065:DEE983088 DOA983065:DOA983088 DXW983065:DXW983088 EHS983065:EHS983088 ERO983065:ERO983088 FBK983065:FBK983088 FLG983065:FLG983088 FVC983065:FVC983088 GEY983065:GEY983088 GOU983065:GOU983088 GYQ983065:GYQ983088 HIM983065:HIM983088 HSI983065:HSI983088 ICE983065:ICE983088 IMA983065:IMA983088 IVW983065:IVW983088 JFS983065:JFS983088 JPO983065:JPO983088 JZK983065:JZK983088 KJG983065:KJG983088 KTC983065:KTC983088 LCY983065:LCY983088 LMU983065:LMU983088 LWQ983065:LWQ983088 MGM983065:MGM983088 MQI983065:MQI983088 NAE983065:NAE983088 NKA983065:NKA983088 NTW983065:NTW983088 ODS983065:ODS983088 ONO983065:ONO983088 OXK983065:OXK983088 PHG983065:PHG983088 PRC983065:PRC983088 QAY983065:QAY983088 QKU983065:QKU983088 QUQ983065:QUQ983088 REM983065:REM983088 ROI983065:ROI983088 RYE983065:RYE983088 SIA983065:SIA983088 SRW983065:SRW983088 TBS983065:TBS983088 TLO983065:TLO983088 TVK983065:TVK983088 UFG983065:UFG983088 UPC983065:UPC983088 UYY983065:UYY983088 VIU983065:VIU983088 VSQ983065:VSQ983088 WCM983065:WCM983088 WMI983065:WMI983088 Q5:V49 K5:M49 W16:W49">
      <formula1>0</formula1>
      <formula2>20</formula2>
    </dataValidation>
  </dataValidations>
  <pageMargins left="0" right="0" top="0.15748031496062992" bottom="0.15748031496062992" header="0.51181102362204722" footer="0.51181102362204722"/>
  <pageSetup paperSize="9" orientation="landscape" r:id="rId1"/>
  <headerFooter alignWithMargins="0"/>
  <rowBreaks count="1" manualBreakCount="1">
    <brk id="89" max="16383" man="1"/>
  </rowBreaks>
  <drawing r:id="rId2"/>
</worksheet>
</file>

<file path=xl/worksheets/sheet7.xml><?xml version="1.0" encoding="utf-8"?>
<worksheet xmlns="http://schemas.openxmlformats.org/spreadsheetml/2006/main" xmlns:r="http://schemas.openxmlformats.org/officeDocument/2006/relationships">
  <sheetPr>
    <tabColor rgb="FFFFFF00"/>
  </sheetPr>
  <dimension ref="B1:L68"/>
  <sheetViews>
    <sheetView showGridLines="0" rightToLeft="1" zoomScale="85" zoomScaleNormal="85" zoomScaleSheetLayoutView="85" workbookViewId="0">
      <selection activeCell="C11" sqref="C11"/>
    </sheetView>
  </sheetViews>
  <sheetFormatPr baseColWidth="10" defaultColWidth="12.7109375" defaultRowHeight="15"/>
  <cols>
    <col min="1" max="1" width="12.7109375" style="132"/>
    <col min="2" max="2" width="21.28515625" style="132" customWidth="1"/>
    <col min="3" max="3" width="15" style="132" bestFit="1" customWidth="1"/>
    <col min="4" max="4" width="4.28515625" style="132" customWidth="1"/>
    <col min="5" max="5" width="10" style="132" customWidth="1"/>
    <col min="6" max="6" width="8.5703125" style="132" customWidth="1"/>
    <col min="7" max="7" width="8.5703125" style="132" bestFit="1" customWidth="1"/>
    <col min="8" max="8" width="7.140625" style="132" bestFit="1" customWidth="1"/>
    <col min="9" max="9" width="9.85546875" style="132" customWidth="1"/>
    <col min="10" max="10" width="5.85546875" style="132" bestFit="1" customWidth="1"/>
    <col min="11" max="11" width="12.7109375" style="132" customWidth="1"/>
    <col min="12" max="12" width="10.85546875" style="132" bestFit="1" customWidth="1"/>
    <col min="13" max="257" width="12.7109375" style="132"/>
    <col min="258" max="258" width="21.28515625" style="132" customWidth="1"/>
    <col min="259" max="259" width="15" style="132" bestFit="1" customWidth="1"/>
    <col min="260" max="260" width="4.28515625" style="132" customWidth="1"/>
    <col min="261" max="261" width="10" style="132" customWidth="1"/>
    <col min="262" max="262" width="8.5703125" style="132" customWidth="1"/>
    <col min="263" max="263" width="8.5703125" style="132" bestFit="1" customWidth="1"/>
    <col min="264" max="265" width="7.140625" style="132" bestFit="1" customWidth="1"/>
    <col min="266" max="266" width="5.85546875" style="132" bestFit="1" customWidth="1"/>
    <col min="267" max="267" width="12.7109375" style="132" customWidth="1"/>
    <col min="268" max="268" width="10.85546875" style="132" bestFit="1" customWidth="1"/>
    <col min="269" max="513" width="12.7109375" style="132"/>
    <col min="514" max="514" width="21.28515625" style="132" customWidth="1"/>
    <col min="515" max="515" width="15" style="132" bestFit="1" customWidth="1"/>
    <col min="516" max="516" width="4.28515625" style="132" customWidth="1"/>
    <col min="517" max="517" width="10" style="132" customWidth="1"/>
    <col min="518" max="518" width="8.5703125" style="132" customWidth="1"/>
    <col min="519" max="519" width="8.5703125" style="132" bestFit="1" customWidth="1"/>
    <col min="520" max="521" width="7.140625" style="132" bestFit="1" customWidth="1"/>
    <col min="522" max="522" width="5.85546875" style="132" bestFit="1" customWidth="1"/>
    <col min="523" max="523" width="12.7109375" style="132" customWidth="1"/>
    <col min="524" max="524" width="10.85546875" style="132" bestFit="1" customWidth="1"/>
    <col min="525" max="769" width="12.7109375" style="132"/>
    <col min="770" max="770" width="21.28515625" style="132" customWidth="1"/>
    <col min="771" max="771" width="15" style="132" bestFit="1" customWidth="1"/>
    <col min="772" max="772" width="4.28515625" style="132" customWidth="1"/>
    <col min="773" max="773" width="10" style="132" customWidth="1"/>
    <col min="774" max="774" width="8.5703125" style="132" customWidth="1"/>
    <col min="775" max="775" width="8.5703125" style="132" bestFit="1" customWidth="1"/>
    <col min="776" max="777" width="7.140625" style="132" bestFit="1" customWidth="1"/>
    <col min="778" max="778" width="5.85546875" style="132" bestFit="1" customWidth="1"/>
    <col min="779" max="779" width="12.7109375" style="132" customWidth="1"/>
    <col min="780" max="780" width="10.85546875" style="132" bestFit="1" customWidth="1"/>
    <col min="781" max="1025" width="12.7109375" style="132"/>
    <col min="1026" max="1026" width="21.28515625" style="132" customWidth="1"/>
    <col min="1027" max="1027" width="15" style="132" bestFit="1" customWidth="1"/>
    <col min="1028" max="1028" width="4.28515625" style="132" customWidth="1"/>
    <col min="1029" max="1029" width="10" style="132" customWidth="1"/>
    <col min="1030" max="1030" width="8.5703125" style="132" customWidth="1"/>
    <col min="1031" max="1031" width="8.5703125" style="132" bestFit="1" customWidth="1"/>
    <col min="1032" max="1033" width="7.140625" style="132" bestFit="1" customWidth="1"/>
    <col min="1034" max="1034" width="5.85546875" style="132" bestFit="1" customWidth="1"/>
    <col min="1035" max="1035" width="12.7109375" style="132" customWidth="1"/>
    <col min="1036" max="1036" width="10.85546875" style="132" bestFit="1" customWidth="1"/>
    <col min="1037" max="1281" width="12.7109375" style="132"/>
    <col min="1282" max="1282" width="21.28515625" style="132" customWidth="1"/>
    <col min="1283" max="1283" width="15" style="132" bestFit="1" customWidth="1"/>
    <col min="1284" max="1284" width="4.28515625" style="132" customWidth="1"/>
    <col min="1285" max="1285" width="10" style="132" customWidth="1"/>
    <col min="1286" max="1286" width="8.5703125" style="132" customWidth="1"/>
    <col min="1287" max="1287" width="8.5703125" style="132" bestFit="1" customWidth="1"/>
    <col min="1288" max="1289" width="7.140625" style="132" bestFit="1" customWidth="1"/>
    <col min="1290" max="1290" width="5.85546875" style="132" bestFit="1" customWidth="1"/>
    <col min="1291" max="1291" width="12.7109375" style="132" customWidth="1"/>
    <col min="1292" max="1292" width="10.85546875" style="132" bestFit="1" customWidth="1"/>
    <col min="1293" max="1537" width="12.7109375" style="132"/>
    <col min="1538" max="1538" width="21.28515625" style="132" customWidth="1"/>
    <col min="1539" max="1539" width="15" style="132" bestFit="1" customWidth="1"/>
    <col min="1540" max="1540" width="4.28515625" style="132" customWidth="1"/>
    <col min="1541" max="1541" width="10" style="132" customWidth="1"/>
    <col min="1542" max="1542" width="8.5703125" style="132" customWidth="1"/>
    <col min="1543" max="1543" width="8.5703125" style="132" bestFit="1" customWidth="1"/>
    <col min="1544" max="1545" width="7.140625" style="132" bestFit="1" customWidth="1"/>
    <col min="1546" max="1546" width="5.85546875" style="132" bestFit="1" customWidth="1"/>
    <col min="1547" max="1547" width="12.7109375" style="132" customWidth="1"/>
    <col min="1548" max="1548" width="10.85546875" style="132" bestFit="1" customWidth="1"/>
    <col min="1549" max="1793" width="12.7109375" style="132"/>
    <col min="1794" max="1794" width="21.28515625" style="132" customWidth="1"/>
    <col min="1795" max="1795" width="15" style="132" bestFit="1" customWidth="1"/>
    <col min="1796" max="1796" width="4.28515625" style="132" customWidth="1"/>
    <col min="1797" max="1797" width="10" style="132" customWidth="1"/>
    <col min="1798" max="1798" width="8.5703125" style="132" customWidth="1"/>
    <col min="1799" max="1799" width="8.5703125" style="132" bestFit="1" customWidth="1"/>
    <col min="1800" max="1801" width="7.140625" style="132" bestFit="1" customWidth="1"/>
    <col min="1802" max="1802" width="5.85546875" style="132" bestFit="1" customWidth="1"/>
    <col min="1803" max="1803" width="12.7109375" style="132" customWidth="1"/>
    <col min="1804" max="1804" width="10.85546875" style="132" bestFit="1" customWidth="1"/>
    <col min="1805" max="2049" width="12.7109375" style="132"/>
    <col min="2050" max="2050" width="21.28515625" style="132" customWidth="1"/>
    <col min="2051" max="2051" width="15" style="132" bestFit="1" customWidth="1"/>
    <col min="2052" max="2052" width="4.28515625" style="132" customWidth="1"/>
    <col min="2053" max="2053" width="10" style="132" customWidth="1"/>
    <col min="2054" max="2054" width="8.5703125" style="132" customWidth="1"/>
    <col min="2055" max="2055" width="8.5703125" style="132" bestFit="1" customWidth="1"/>
    <col min="2056" max="2057" width="7.140625" style="132" bestFit="1" customWidth="1"/>
    <col min="2058" max="2058" width="5.85546875" style="132" bestFit="1" customWidth="1"/>
    <col min="2059" max="2059" width="12.7109375" style="132" customWidth="1"/>
    <col min="2060" max="2060" width="10.85546875" style="132" bestFit="1" customWidth="1"/>
    <col min="2061" max="2305" width="12.7109375" style="132"/>
    <col min="2306" max="2306" width="21.28515625" style="132" customWidth="1"/>
    <col min="2307" max="2307" width="15" style="132" bestFit="1" customWidth="1"/>
    <col min="2308" max="2308" width="4.28515625" style="132" customWidth="1"/>
    <col min="2309" max="2309" width="10" style="132" customWidth="1"/>
    <col min="2310" max="2310" width="8.5703125" style="132" customWidth="1"/>
    <col min="2311" max="2311" width="8.5703125" style="132" bestFit="1" customWidth="1"/>
    <col min="2312" max="2313" width="7.140625" style="132" bestFit="1" customWidth="1"/>
    <col min="2314" max="2314" width="5.85546875" style="132" bestFit="1" customWidth="1"/>
    <col min="2315" max="2315" width="12.7109375" style="132" customWidth="1"/>
    <col min="2316" max="2316" width="10.85546875" style="132" bestFit="1" customWidth="1"/>
    <col min="2317" max="2561" width="12.7109375" style="132"/>
    <col min="2562" max="2562" width="21.28515625" style="132" customWidth="1"/>
    <col min="2563" max="2563" width="15" style="132" bestFit="1" customWidth="1"/>
    <col min="2564" max="2564" width="4.28515625" style="132" customWidth="1"/>
    <col min="2565" max="2565" width="10" style="132" customWidth="1"/>
    <col min="2566" max="2566" width="8.5703125" style="132" customWidth="1"/>
    <col min="2567" max="2567" width="8.5703125" style="132" bestFit="1" customWidth="1"/>
    <col min="2568" max="2569" width="7.140625" style="132" bestFit="1" customWidth="1"/>
    <col min="2570" max="2570" width="5.85546875" style="132" bestFit="1" customWidth="1"/>
    <col min="2571" max="2571" width="12.7109375" style="132" customWidth="1"/>
    <col min="2572" max="2572" width="10.85546875" style="132" bestFit="1" customWidth="1"/>
    <col min="2573" max="2817" width="12.7109375" style="132"/>
    <col min="2818" max="2818" width="21.28515625" style="132" customWidth="1"/>
    <col min="2819" max="2819" width="15" style="132" bestFit="1" customWidth="1"/>
    <col min="2820" max="2820" width="4.28515625" style="132" customWidth="1"/>
    <col min="2821" max="2821" width="10" style="132" customWidth="1"/>
    <col min="2822" max="2822" width="8.5703125" style="132" customWidth="1"/>
    <col min="2823" max="2823" width="8.5703125" style="132" bestFit="1" customWidth="1"/>
    <col min="2824" max="2825" width="7.140625" style="132" bestFit="1" customWidth="1"/>
    <col min="2826" max="2826" width="5.85546875" style="132" bestFit="1" customWidth="1"/>
    <col min="2827" max="2827" width="12.7109375" style="132" customWidth="1"/>
    <col min="2828" max="2828" width="10.85546875" style="132" bestFit="1" customWidth="1"/>
    <col min="2829" max="3073" width="12.7109375" style="132"/>
    <col min="3074" max="3074" width="21.28515625" style="132" customWidth="1"/>
    <col min="3075" max="3075" width="15" style="132" bestFit="1" customWidth="1"/>
    <col min="3076" max="3076" width="4.28515625" style="132" customWidth="1"/>
    <col min="3077" max="3077" width="10" style="132" customWidth="1"/>
    <col min="3078" max="3078" width="8.5703125" style="132" customWidth="1"/>
    <col min="3079" max="3079" width="8.5703125" style="132" bestFit="1" customWidth="1"/>
    <col min="3080" max="3081" width="7.140625" style="132" bestFit="1" customWidth="1"/>
    <col min="3082" max="3082" width="5.85546875" style="132" bestFit="1" customWidth="1"/>
    <col min="3083" max="3083" width="12.7109375" style="132" customWidth="1"/>
    <col min="3084" max="3084" width="10.85546875" style="132" bestFit="1" customWidth="1"/>
    <col min="3085" max="3329" width="12.7109375" style="132"/>
    <col min="3330" max="3330" width="21.28515625" style="132" customWidth="1"/>
    <col min="3331" max="3331" width="15" style="132" bestFit="1" customWidth="1"/>
    <col min="3332" max="3332" width="4.28515625" style="132" customWidth="1"/>
    <col min="3333" max="3333" width="10" style="132" customWidth="1"/>
    <col min="3334" max="3334" width="8.5703125" style="132" customWidth="1"/>
    <col min="3335" max="3335" width="8.5703125" style="132" bestFit="1" customWidth="1"/>
    <col min="3336" max="3337" width="7.140625" style="132" bestFit="1" customWidth="1"/>
    <col min="3338" max="3338" width="5.85546875" style="132" bestFit="1" customWidth="1"/>
    <col min="3339" max="3339" width="12.7109375" style="132" customWidth="1"/>
    <col min="3340" max="3340" width="10.85546875" style="132" bestFit="1" customWidth="1"/>
    <col min="3341" max="3585" width="12.7109375" style="132"/>
    <col min="3586" max="3586" width="21.28515625" style="132" customWidth="1"/>
    <col min="3587" max="3587" width="15" style="132" bestFit="1" customWidth="1"/>
    <col min="3588" max="3588" width="4.28515625" style="132" customWidth="1"/>
    <col min="3589" max="3589" width="10" style="132" customWidth="1"/>
    <col min="3590" max="3590" width="8.5703125" style="132" customWidth="1"/>
    <col min="3591" max="3591" width="8.5703125" style="132" bestFit="1" customWidth="1"/>
    <col min="3592" max="3593" width="7.140625" style="132" bestFit="1" customWidth="1"/>
    <col min="3594" max="3594" width="5.85546875" style="132" bestFit="1" customWidth="1"/>
    <col min="3595" max="3595" width="12.7109375" style="132" customWidth="1"/>
    <col min="3596" max="3596" width="10.85546875" style="132" bestFit="1" customWidth="1"/>
    <col min="3597" max="3841" width="12.7109375" style="132"/>
    <col min="3842" max="3842" width="21.28515625" style="132" customWidth="1"/>
    <col min="3843" max="3843" width="15" style="132" bestFit="1" customWidth="1"/>
    <col min="3844" max="3844" width="4.28515625" style="132" customWidth="1"/>
    <col min="3845" max="3845" width="10" style="132" customWidth="1"/>
    <col min="3846" max="3846" width="8.5703125" style="132" customWidth="1"/>
    <col min="3847" max="3847" width="8.5703125" style="132" bestFit="1" customWidth="1"/>
    <col min="3848" max="3849" width="7.140625" style="132" bestFit="1" customWidth="1"/>
    <col min="3850" max="3850" width="5.85546875" style="132" bestFit="1" customWidth="1"/>
    <col min="3851" max="3851" width="12.7109375" style="132" customWidth="1"/>
    <col min="3852" max="3852" width="10.85546875" style="132" bestFit="1" customWidth="1"/>
    <col min="3853" max="4097" width="12.7109375" style="132"/>
    <col min="4098" max="4098" width="21.28515625" style="132" customWidth="1"/>
    <col min="4099" max="4099" width="15" style="132" bestFit="1" customWidth="1"/>
    <col min="4100" max="4100" width="4.28515625" style="132" customWidth="1"/>
    <col min="4101" max="4101" width="10" style="132" customWidth="1"/>
    <col min="4102" max="4102" width="8.5703125" style="132" customWidth="1"/>
    <col min="4103" max="4103" width="8.5703125" style="132" bestFit="1" customWidth="1"/>
    <col min="4104" max="4105" width="7.140625" style="132" bestFit="1" customWidth="1"/>
    <col min="4106" max="4106" width="5.85546875" style="132" bestFit="1" customWidth="1"/>
    <col min="4107" max="4107" width="12.7109375" style="132" customWidth="1"/>
    <col min="4108" max="4108" width="10.85546875" style="132" bestFit="1" customWidth="1"/>
    <col min="4109" max="4353" width="12.7109375" style="132"/>
    <col min="4354" max="4354" width="21.28515625" style="132" customWidth="1"/>
    <col min="4355" max="4355" width="15" style="132" bestFit="1" customWidth="1"/>
    <col min="4356" max="4356" width="4.28515625" style="132" customWidth="1"/>
    <col min="4357" max="4357" width="10" style="132" customWidth="1"/>
    <col min="4358" max="4358" width="8.5703125" style="132" customWidth="1"/>
    <col min="4359" max="4359" width="8.5703125" style="132" bestFit="1" customWidth="1"/>
    <col min="4360" max="4361" width="7.140625" style="132" bestFit="1" customWidth="1"/>
    <col min="4362" max="4362" width="5.85546875" style="132" bestFit="1" customWidth="1"/>
    <col min="4363" max="4363" width="12.7109375" style="132" customWidth="1"/>
    <col min="4364" max="4364" width="10.85546875" style="132" bestFit="1" customWidth="1"/>
    <col min="4365" max="4609" width="12.7109375" style="132"/>
    <col min="4610" max="4610" width="21.28515625" style="132" customWidth="1"/>
    <col min="4611" max="4611" width="15" style="132" bestFit="1" customWidth="1"/>
    <col min="4612" max="4612" width="4.28515625" style="132" customWidth="1"/>
    <col min="4613" max="4613" width="10" style="132" customWidth="1"/>
    <col min="4614" max="4614" width="8.5703125" style="132" customWidth="1"/>
    <col min="4615" max="4615" width="8.5703125" style="132" bestFit="1" customWidth="1"/>
    <col min="4616" max="4617" width="7.140625" style="132" bestFit="1" customWidth="1"/>
    <col min="4618" max="4618" width="5.85546875" style="132" bestFit="1" customWidth="1"/>
    <col min="4619" max="4619" width="12.7109375" style="132" customWidth="1"/>
    <col min="4620" max="4620" width="10.85546875" style="132" bestFit="1" customWidth="1"/>
    <col min="4621" max="4865" width="12.7109375" style="132"/>
    <col min="4866" max="4866" width="21.28515625" style="132" customWidth="1"/>
    <col min="4867" max="4867" width="15" style="132" bestFit="1" customWidth="1"/>
    <col min="4868" max="4868" width="4.28515625" style="132" customWidth="1"/>
    <col min="4869" max="4869" width="10" style="132" customWidth="1"/>
    <col min="4870" max="4870" width="8.5703125" style="132" customWidth="1"/>
    <col min="4871" max="4871" width="8.5703125" style="132" bestFit="1" customWidth="1"/>
    <col min="4872" max="4873" width="7.140625" style="132" bestFit="1" customWidth="1"/>
    <col min="4874" max="4874" width="5.85546875" style="132" bestFit="1" customWidth="1"/>
    <col min="4875" max="4875" width="12.7109375" style="132" customWidth="1"/>
    <col min="4876" max="4876" width="10.85546875" style="132" bestFit="1" customWidth="1"/>
    <col min="4877" max="5121" width="12.7109375" style="132"/>
    <col min="5122" max="5122" width="21.28515625" style="132" customWidth="1"/>
    <col min="5123" max="5123" width="15" style="132" bestFit="1" customWidth="1"/>
    <col min="5124" max="5124" width="4.28515625" style="132" customWidth="1"/>
    <col min="5125" max="5125" width="10" style="132" customWidth="1"/>
    <col min="5126" max="5126" width="8.5703125" style="132" customWidth="1"/>
    <col min="5127" max="5127" width="8.5703125" style="132" bestFit="1" customWidth="1"/>
    <col min="5128" max="5129" width="7.140625" style="132" bestFit="1" customWidth="1"/>
    <col min="5130" max="5130" width="5.85546875" style="132" bestFit="1" customWidth="1"/>
    <col min="5131" max="5131" width="12.7109375" style="132" customWidth="1"/>
    <col min="5132" max="5132" width="10.85546875" style="132" bestFit="1" customWidth="1"/>
    <col min="5133" max="5377" width="12.7109375" style="132"/>
    <col min="5378" max="5378" width="21.28515625" style="132" customWidth="1"/>
    <col min="5379" max="5379" width="15" style="132" bestFit="1" customWidth="1"/>
    <col min="5380" max="5380" width="4.28515625" style="132" customWidth="1"/>
    <col min="5381" max="5381" width="10" style="132" customWidth="1"/>
    <col min="5382" max="5382" width="8.5703125" style="132" customWidth="1"/>
    <col min="5383" max="5383" width="8.5703125" style="132" bestFit="1" customWidth="1"/>
    <col min="5384" max="5385" width="7.140625" style="132" bestFit="1" customWidth="1"/>
    <col min="5386" max="5386" width="5.85546875" style="132" bestFit="1" customWidth="1"/>
    <col min="5387" max="5387" width="12.7109375" style="132" customWidth="1"/>
    <col min="5388" max="5388" width="10.85546875" style="132" bestFit="1" customWidth="1"/>
    <col min="5389" max="5633" width="12.7109375" style="132"/>
    <col min="5634" max="5634" width="21.28515625" style="132" customWidth="1"/>
    <col min="5635" max="5635" width="15" style="132" bestFit="1" customWidth="1"/>
    <col min="5636" max="5636" width="4.28515625" style="132" customWidth="1"/>
    <col min="5637" max="5637" width="10" style="132" customWidth="1"/>
    <col min="5638" max="5638" width="8.5703125" style="132" customWidth="1"/>
    <col min="5639" max="5639" width="8.5703125" style="132" bestFit="1" customWidth="1"/>
    <col min="5640" max="5641" width="7.140625" style="132" bestFit="1" customWidth="1"/>
    <col min="5642" max="5642" width="5.85546875" style="132" bestFit="1" customWidth="1"/>
    <col min="5643" max="5643" width="12.7109375" style="132" customWidth="1"/>
    <col min="5644" max="5644" width="10.85546875" style="132" bestFit="1" customWidth="1"/>
    <col min="5645" max="5889" width="12.7109375" style="132"/>
    <col min="5890" max="5890" width="21.28515625" style="132" customWidth="1"/>
    <col min="5891" max="5891" width="15" style="132" bestFit="1" customWidth="1"/>
    <col min="5892" max="5892" width="4.28515625" style="132" customWidth="1"/>
    <col min="5893" max="5893" width="10" style="132" customWidth="1"/>
    <col min="5894" max="5894" width="8.5703125" style="132" customWidth="1"/>
    <col min="5895" max="5895" width="8.5703125" style="132" bestFit="1" customWidth="1"/>
    <col min="5896" max="5897" width="7.140625" style="132" bestFit="1" customWidth="1"/>
    <col min="5898" max="5898" width="5.85546875" style="132" bestFit="1" customWidth="1"/>
    <col min="5899" max="5899" width="12.7109375" style="132" customWidth="1"/>
    <col min="5900" max="5900" width="10.85546875" style="132" bestFit="1" customWidth="1"/>
    <col min="5901" max="6145" width="12.7109375" style="132"/>
    <col min="6146" max="6146" width="21.28515625" style="132" customWidth="1"/>
    <col min="6147" max="6147" width="15" style="132" bestFit="1" customWidth="1"/>
    <col min="6148" max="6148" width="4.28515625" style="132" customWidth="1"/>
    <col min="6149" max="6149" width="10" style="132" customWidth="1"/>
    <col min="6150" max="6150" width="8.5703125" style="132" customWidth="1"/>
    <col min="6151" max="6151" width="8.5703125" style="132" bestFit="1" customWidth="1"/>
    <col min="6152" max="6153" width="7.140625" style="132" bestFit="1" customWidth="1"/>
    <col min="6154" max="6154" width="5.85546875" style="132" bestFit="1" customWidth="1"/>
    <col min="6155" max="6155" width="12.7109375" style="132" customWidth="1"/>
    <col min="6156" max="6156" width="10.85546875" style="132" bestFit="1" customWidth="1"/>
    <col min="6157" max="6401" width="12.7109375" style="132"/>
    <col min="6402" max="6402" width="21.28515625" style="132" customWidth="1"/>
    <col min="6403" max="6403" width="15" style="132" bestFit="1" customWidth="1"/>
    <col min="6404" max="6404" width="4.28515625" style="132" customWidth="1"/>
    <col min="6405" max="6405" width="10" style="132" customWidth="1"/>
    <col min="6406" max="6406" width="8.5703125" style="132" customWidth="1"/>
    <col min="6407" max="6407" width="8.5703125" style="132" bestFit="1" customWidth="1"/>
    <col min="6408" max="6409" width="7.140625" style="132" bestFit="1" customWidth="1"/>
    <col min="6410" max="6410" width="5.85546875" style="132" bestFit="1" customWidth="1"/>
    <col min="6411" max="6411" width="12.7109375" style="132" customWidth="1"/>
    <col min="6412" max="6412" width="10.85546875" style="132" bestFit="1" customWidth="1"/>
    <col min="6413" max="6657" width="12.7109375" style="132"/>
    <col min="6658" max="6658" width="21.28515625" style="132" customWidth="1"/>
    <col min="6659" max="6659" width="15" style="132" bestFit="1" customWidth="1"/>
    <col min="6660" max="6660" width="4.28515625" style="132" customWidth="1"/>
    <col min="6661" max="6661" width="10" style="132" customWidth="1"/>
    <col min="6662" max="6662" width="8.5703125" style="132" customWidth="1"/>
    <col min="6663" max="6663" width="8.5703125" style="132" bestFit="1" customWidth="1"/>
    <col min="6664" max="6665" width="7.140625" style="132" bestFit="1" customWidth="1"/>
    <col min="6666" max="6666" width="5.85546875" style="132" bestFit="1" customWidth="1"/>
    <col min="6667" max="6667" width="12.7109375" style="132" customWidth="1"/>
    <col min="6668" max="6668" width="10.85546875" style="132" bestFit="1" customWidth="1"/>
    <col min="6669" max="6913" width="12.7109375" style="132"/>
    <col min="6914" max="6914" width="21.28515625" style="132" customWidth="1"/>
    <col min="6915" max="6915" width="15" style="132" bestFit="1" customWidth="1"/>
    <col min="6916" max="6916" width="4.28515625" style="132" customWidth="1"/>
    <col min="6917" max="6917" width="10" style="132" customWidth="1"/>
    <col min="6918" max="6918" width="8.5703125" style="132" customWidth="1"/>
    <col min="6919" max="6919" width="8.5703125" style="132" bestFit="1" customWidth="1"/>
    <col min="6920" max="6921" width="7.140625" style="132" bestFit="1" customWidth="1"/>
    <col min="6922" max="6922" width="5.85546875" style="132" bestFit="1" customWidth="1"/>
    <col min="6923" max="6923" width="12.7109375" style="132" customWidth="1"/>
    <col min="6924" max="6924" width="10.85546875" style="132" bestFit="1" customWidth="1"/>
    <col min="6925" max="7169" width="12.7109375" style="132"/>
    <col min="7170" max="7170" width="21.28515625" style="132" customWidth="1"/>
    <col min="7171" max="7171" width="15" style="132" bestFit="1" customWidth="1"/>
    <col min="7172" max="7172" width="4.28515625" style="132" customWidth="1"/>
    <col min="7173" max="7173" width="10" style="132" customWidth="1"/>
    <col min="7174" max="7174" width="8.5703125" style="132" customWidth="1"/>
    <col min="7175" max="7175" width="8.5703125" style="132" bestFit="1" customWidth="1"/>
    <col min="7176" max="7177" width="7.140625" style="132" bestFit="1" customWidth="1"/>
    <col min="7178" max="7178" width="5.85546875" style="132" bestFit="1" customWidth="1"/>
    <col min="7179" max="7179" width="12.7109375" style="132" customWidth="1"/>
    <col min="7180" max="7180" width="10.85546875" style="132" bestFit="1" customWidth="1"/>
    <col min="7181" max="7425" width="12.7109375" style="132"/>
    <col min="7426" max="7426" width="21.28515625" style="132" customWidth="1"/>
    <col min="7427" max="7427" width="15" style="132" bestFit="1" customWidth="1"/>
    <col min="7428" max="7428" width="4.28515625" style="132" customWidth="1"/>
    <col min="7429" max="7429" width="10" style="132" customWidth="1"/>
    <col min="7430" max="7430" width="8.5703125" style="132" customWidth="1"/>
    <col min="7431" max="7431" width="8.5703125" style="132" bestFit="1" customWidth="1"/>
    <col min="7432" max="7433" width="7.140625" style="132" bestFit="1" customWidth="1"/>
    <col min="7434" max="7434" width="5.85546875" style="132" bestFit="1" customWidth="1"/>
    <col min="7435" max="7435" width="12.7109375" style="132" customWidth="1"/>
    <col min="7436" max="7436" width="10.85546875" style="132" bestFit="1" customWidth="1"/>
    <col min="7437" max="7681" width="12.7109375" style="132"/>
    <col min="7682" max="7682" width="21.28515625" style="132" customWidth="1"/>
    <col min="7683" max="7683" width="15" style="132" bestFit="1" customWidth="1"/>
    <col min="7684" max="7684" width="4.28515625" style="132" customWidth="1"/>
    <col min="7685" max="7685" width="10" style="132" customWidth="1"/>
    <col min="7686" max="7686" width="8.5703125" style="132" customWidth="1"/>
    <col min="7687" max="7687" width="8.5703125" style="132" bestFit="1" customWidth="1"/>
    <col min="7688" max="7689" width="7.140625" style="132" bestFit="1" customWidth="1"/>
    <col min="7690" max="7690" width="5.85546875" style="132" bestFit="1" customWidth="1"/>
    <col min="7691" max="7691" width="12.7109375" style="132" customWidth="1"/>
    <col min="7692" max="7692" width="10.85546875" style="132" bestFit="1" customWidth="1"/>
    <col min="7693" max="7937" width="12.7109375" style="132"/>
    <col min="7938" max="7938" width="21.28515625" style="132" customWidth="1"/>
    <col min="7939" max="7939" width="15" style="132" bestFit="1" customWidth="1"/>
    <col min="7940" max="7940" width="4.28515625" style="132" customWidth="1"/>
    <col min="7941" max="7941" width="10" style="132" customWidth="1"/>
    <col min="7942" max="7942" width="8.5703125" style="132" customWidth="1"/>
    <col min="7943" max="7943" width="8.5703125" style="132" bestFit="1" customWidth="1"/>
    <col min="7944" max="7945" width="7.140625" style="132" bestFit="1" customWidth="1"/>
    <col min="7946" max="7946" width="5.85546875" style="132" bestFit="1" customWidth="1"/>
    <col min="7947" max="7947" width="12.7109375" style="132" customWidth="1"/>
    <col min="7948" max="7948" width="10.85546875" style="132" bestFit="1" customWidth="1"/>
    <col min="7949" max="8193" width="12.7109375" style="132"/>
    <col min="8194" max="8194" width="21.28515625" style="132" customWidth="1"/>
    <col min="8195" max="8195" width="15" style="132" bestFit="1" customWidth="1"/>
    <col min="8196" max="8196" width="4.28515625" style="132" customWidth="1"/>
    <col min="8197" max="8197" width="10" style="132" customWidth="1"/>
    <col min="8198" max="8198" width="8.5703125" style="132" customWidth="1"/>
    <col min="8199" max="8199" width="8.5703125" style="132" bestFit="1" customWidth="1"/>
    <col min="8200" max="8201" width="7.140625" style="132" bestFit="1" customWidth="1"/>
    <col min="8202" max="8202" width="5.85546875" style="132" bestFit="1" customWidth="1"/>
    <col min="8203" max="8203" width="12.7109375" style="132" customWidth="1"/>
    <col min="8204" max="8204" width="10.85546875" style="132" bestFit="1" customWidth="1"/>
    <col min="8205" max="8449" width="12.7109375" style="132"/>
    <col min="8450" max="8450" width="21.28515625" style="132" customWidth="1"/>
    <col min="8451" max="8451" width="15" style="132" bestFit="1" customWidth="1"/>
    <col min="8452" max="8452" width="4.28515625" style="132" customWidth="1"/>
    <col min="8453" max="8453" width="10" style="132" customWidth="1"/>
    <col min="8454" max="8454" width="8.5703125" style="132" customWidth="1"/>
    <col min="8455" max="8455" width="8.5703125" style="132" bestFit="1" customWidth="1"/>
    <col min="8456" max="8457" width="7.140625" style="132" bestFit="1" customWidth="1"/>
    <col min="8458" max="8458" width="5.85546875" style="132" bestFit="1" customWidth="1"/>
    <col min="8459" max="8459" width="12.7109375" style="132" customWidth="1"/>
    <col min="8460" max="8460" width="10.85546875" style="132" bestFit="1" customWidth="1"/>
    <col min="8461" max="8705" width="12.7109375" style="132"/>
    <col min="8706" max="8706" width="21.28515625" style="132" customWidth="1"/>
    <col min="8707" max="8707" width="15" style="132" bestFit="1" customWidth="1"/>
    <col min="8708" max="8708" width="4.28515625" style="132" customWidth="1"/>
    <col min="8709" max="8709" width="10" style="132" customWidth="1"/>
    <col min="8710" max="8710" width="8.5703125" style="132" customWidth="1"/>
    <col min="8711" max="8711" width="8.5703125" style="132" bestFit="1" customWidth="1"/>
    <col min="8712" max="8713" width="7.140625" style="132" bestFit="1" customWidth="1"/>
    <col min="8714" max="8714" width="5.85546875" style="132" bestFit="1" customWidth="1"/>
    <col min="8715" max="8715" width="12.7109375" style="132" customWidth="1"/>
    <col min="8716" max="8716" width="10.85546875" style="132" bestFit="1" customWidth="1"/>
    <col min="8717" max="8961" width="12.7109375" style="132"/>
    <col min="8962" max="8962" width="21.28515625" style="132" customWidth="1"/>
    <col min="8963" max="8963" width="15" style="132" bestFit="1" customWidth="1"/>
    <col min="8964" max="8964" width="4.28515625" style="132" customWidth="1"/>
    <col min="8965" max="8965" width="10" style="132" customWidth="1"/>
    <col min="8966" max="8966" width="8.5703125" style="132" customWidth="1"/>
    <col min="8967" max="8967" width="8.5703125" style="132" bestFit="1" customWidth="1"/>
    <col min="8968" max="8969" width="7.140625" style="132" bestFit="1" customWidth="1"/>
    <col min="8970" max="8970" width="5.85546875" style="132" bestFit="1" customWidth="1"/>
    <col min="8971" max="8971" width="12.7109375" style="132" customWidth="1"/>
    <col min="8972" max="8972" width="10.85546875" style="132" bestFit="1" customWidth="1"/>
    <col min="8973" max="9217" width="12.7109375" style="132"/>
    <col min="9218" max="9218" width="21.28515625" style="132" customWidth="1"/>
    <col min="9219" max="9219" width="15" style="132" bestFit="1" customWidth="1"/>
    <col min="9220" max="9220" width="4.28515625" style="132" customWidth="1"/>
    <col min="9221" max="9221" width="10" style="132" customWidth="1"/>
    <col min="9222" max="9222" width="8.5703125" style="132" customWidth="1"/>
    <col min="9223" max="9223" width="8.5703125" style="132" bestFit="1" customWidth="1"/>
    <col min="9224" max="9225" width="7.140625" style="132" bestFit="1" customWidth="1"/>
    <col min="9226" max="9226" width="5.85546875" style="132" bestFit="1" customWidth="1"/>
    <col min="9227" max="9227" width="12.7109375" style="132" customWidth="1"/>
    <col min="9228" max="9228" width="10.85546875" style="132" bestFit="1" customWidth="1"/>
    <col min="9229" max="9473" width="12.7109375" style="132"/>
    <col min="9474" max="9474" width="21.28515625" style="132" customWidth="1"/>
    <col min="9475" max="9475" width="15" style="132" bestFit="1" customWidth="1"/>
    <col min="9476" max="9476" width="4.28515625" style="132" customWidth="1"/>
    <col min="9477" max="9477" width="10" style="132" customWidth="1"/>
    <col min="9478" max="9478" width="8.5703125" style="132" customWidth="1"/>
    <col min="9479" max="9479" width="8.5703125" style="132" bestFit="1" customWidth="1"/>
    <col min="9480" max="9481" width="7.140625" style="132" bestFit="1" customWidth="1"/>
    <col min="9482" max="9482" width="5.85546875" style="132" bestFit="1" customWidth="1"/>
    <col min="9483" max="9483" width="12.7109375" style="132" customWidth="1"/>
    <col min="9484" max="9484" width="10.85546875" style="132" bestFit="1" customWidth="1"/>
    <col min="9485" max="9729" width="12.7109375" style="132"/>
    <col min="9730" max="9730" width="21.28515625" style="132" customWidth="1"/>
    <col min="9731" max="9731" width="15" style="132" bestFit="1" customWidth="1"/>
    <col min="9732" max="9732" width="4.28515625" style="132" customWidth="1"/>
    <col min="9733" max="9733" width="10" style="132" customWidth="1"/>
    <col min="9734" max="9734" width="8.5703125" style="132" customWidth="1"/>
    <col min="9735" max="9735" width="8.5703125" style="132" bestFit="1" customWidth="1"/>
    <col min="9736" max="9737" width="7.140625" style="132" bestFit="1" customWidth="1"/>
    <col min="9738" max="9738" width="5.85546875" style="132" bestFit="1" customWidth="1"/>
    <col min="9739" max="9739" width="12.7109375" style="132" customWidth="1"/>
    <col min="9740" max="9740" width="10.85546875" style="132" bestFit="1" customWidth="1"/>
    <col min="9741" max="9985" width="12.7109375" style="132"/>
    <col min="9986" max="9986" width="21.28515625" style="132" customWidth="1"/>
    <col min="9987" max="9987" width="15" style="132" bestFit="1" customWidth="1"/>
    <col min="9988" max="9988" width="4.28515625" style="132" customWidth="1"/>
    <col min="9989" max="9989" width="10" style="132" customWidth="1"/>
    <col min="9990" max="9990" width="8.5703125" style="132" customWidth="1"/>
    <col min="9991" max="9991" width="8.5703125" style="132" bestFit="1" customWidth="1"/>
    <col min="9992" max="9993" width="7.140625" style="132" bestFit="1" customWidth="1"/>
    <col min="9994" max="9994" width="5.85546875" style="132" bestFit="1" customWidth="1"/>
    <col min="9995" max="9995" width="12.7109375" style="132" customWidth="1"/>
    <col min="9996" max="9996" width="10.85546875" style="132" bestFit="1" customWidth="1"/>
    <col min="9997" max="10241" width="12.7109375" style="132"/>
    <col min="10242" max="10242" width="21.28515625" style="132" customWidth="1"/>
    <col min="10243" max="10243" width="15" style="132" bestFit="1" customWidth="1"/>
    <col min="10244" max="10244" width="4.28515625" style="132" customWidth="1"/>
    <col min="10245" max="10245" width="10" style="132" customWidth="1"/>
    <col min="10246" max="10246" width="8.5703125" style="132" customWidth="1"/>
    <col min="10247" max="10247" width="8.5703125" style="132" bestFit="1" customWidth="1"/>
    <col min="10248" max="10249" width="7.140625" style="132" bestFit="1" customWidth="1"/>
    <col min="10250" max="10250" width="5.85546875" style="132" bestFit="1" customWidth="1"/>
    <col min="10251" max="10251" width="12.7109375" style="132" customWidth="1"/>
    <col min="10252" max="10252" width="10.85546875" style="132" bestFit="1" customWidth="1"/>
    <col min="10253" max="10497" width="12.7109375" style="132"/>
    <col min="10498" max="10498" width="21.28515625" style="132" customWidth="1"/>
    <col min="10499" max="10499" width="15" style="132" bestFit="1" customWidth="1"/>
    <col min="10500" max="10500" width="4.28515625" style="132" customWidth="1"/>
    <col min="10501" max="10501" width="10" style="132" customWidth="1"/>
    <col min="10502" max="10502" width="8.5703125" style="132" customWidth="1"/>
    <col min="10503" max="10503" width="8.5703125" style="132" bestFit="1" customWidth="1"/>
    <col min="10504" max="10505" width="7.140625" style="132" bestFit="1" customWidth="1"/>
    <col min="10506" max="10506" width="5.85546875" style="132" bestFit="1" customWidth="1"/>
    <col min="10507" max="10507" width="12.7109375" style="132" customWidth="1"/>
    <col min="10508" max="10508" width="10.85546875" style="132" bestFit="1" customWidth="1"/>
    <col min="10509" max="10753" width="12.7109375" style="132"/>
    <col min="10754" max="10754" width="21.28515625" style="132" customWidth="1"/>
    <col min="10755" max="10755" width="15" style="132" bestFit="1" customWidth="1"/>
    <col min="10756" max="10756" width="4.28515625" style="132" customWidth="1"/>
    <col min="10757" max="10757" width="10" style="132" customWidth="1"/>
    <col min="10758" max="10758" width="8.5703125" style="132" customWidth="1"/>
    <col min="10759" max="10759" width="8.5703125" style="132" bestFit="1" customWidth="1"/>
    <col min="10760" max="10761" width="7.140625" style="132" bestFit="1" customWidth="1"/>
    <col min="10762" max="10762" width="5.85546875" style="132" bestFit="1" customWidth="1"/>
    <col min="10763" max="10763" width="12.7109375" style="132" customWidth="1"/>
    <col min="10764" max="10764" width="10.85546875" style="132" bestFit="1" customWidth="1"/>
    <col min="10765" max="11009" width="12.7109375" style="132"/>
    <col min="11010" max="11010" width="21.28515625" style="132" customWidth="1"/>
    <col min="11011" max="11011" width="15" style="132" bestFit="1" customWidth="1"/>
    <col min="11012" max="11012" width="4.28515625" style="132" customWidth="1"/>
    <col min="11013" max="11013" width="10" style="132" customWidth="1"/>
    <col min="11014" max="11014" width="8.5703125" style="132" customWidth="1"/>
    <col min="11015" max="11015" width="8.5703125" style="132" bestFit="1" customWidth="1"/>
    <col min="11016" max="11017" width="7.140625" style="132" bestFit="1" customWidth="1"/>
    <col min="11018" max="11018" width="5.85546875" style="132" bestFit="1" customWidth="1"/>
    <col min="11019" max="11019" width="12.7109375" style="132" customWidth="1"/>
    <col min="11020" max="11020" width="10.85546875" style="132" bestFit="1" customWidth="1"/>
    <col min="11021" max="11265" width="12.7109375" style="132"/>
    <col min="11266" max="11266" width="21.28515625" style="132" customWidth="1"/>
    <col min="11267" max="11267" width="15" style="132" bestFit="1" customWidth="1"/>
    <col min="11268" max="11268" width="4.28515625" style="132" customWidth="1"/>
    <col min="11269" max="11269" width="10" style="132" customWidth="1"/>
    <col min="11270" max="11270" width="8.5703125" style="132" customWidth="1"/>
    <col min="11271" max="11271" width="8.5703125" style="132" bestFit="1" customWidth="1"/>
    <col min="11272" max="11273" width="7.140625" style="132" bestFit="1" customWidth="1"/>
    <col min="11274" max="11274" width="5.85546875" style="132" bestFit="1" customWidth="1"/>
    <col min="11275" max="11275" width="12.7109375" style="132" customWidth="1"/>
    <col min="11276" max="11276" width="10.85546875" style="132" bestFit="1" customWidth="1"/>
    <col min="11277" max="11521" width="12.7109375" style="132"/>
    <col min="11522" max="11522" width="21.28515625" style="132" customWidth="1"/>
    <col min="11523" max="11523" width="15" style="132" bestFit="1" customWidth="1"/>
    <col min="11524" max="11524" width="4.28515625" style="132" customWidth="1"/>
    <col min="11525" max="11525" width="10" style="132" customWidth="1"/>
    <col min="11526" max="11526" width="8.5703125" style="132" customWidth="1"/>
    <col min="11527" max="11527" width="8.5703125" style="132" bestFit="1" customWidth="1"/>
    <col min="11528" max="11529" width="7.140625" style="132" bestFit="1" customWidth="1"/>
    <col min="11530" max="11530" width="5.85546875" style="132" bestFit="1" customWidth="1"/>
    <col min="11531" max="11531" width="12.7109375" style="132" customWidth="1"/>
    <col min="11532" max="11532" width="10.85546875" style="132" bestFit="1" customWidth="1"/>
    <col min="11533" max="11777" width="12.7109375" style="132"/>
    <col min="11778" max="11778" width="21.28515625" style="132" customWidth="1"/>
    <col min="11779" max="11779" width="15" style="132" bestFit="1" customWidth="1"/>
    <col min="11780" max="11780" width="4.28515625" style="132" customWidth="1"/>
    <col min="11781" max="11781" width="10" style="132" customWidth="1"/>
    <col min="11782" max="11782" width="8.5703125" style="132" customWidth="1"/>
    <col min="11783" max="11783" width="8.5703125" style="132" bestFit="1" customWidth="1"/>
    <col min="11784" max="11785" width="7.140625" style="132" bestFit="1" customWidth="1"/>
    <col min="11786" max="11786" width="5.85546875" style="132" bestFit="1" customWidth="1"/>
    <col min="11787" max="11787" width="12.7109375" style="132" customWidth="1"/>
    <col min="11788" max="11788" width="10.85546875" style="132" bestFit="1" customWidth="1"/>
    <col min="11789" max="12033" width="12.7109375" style="132"/>
    <col min="12034" max="12034" width="21.28515625" style="132" customWidth="1"/>
    <col min="12035" max="12035" width="15" style="132" bestFit="1" customWidth="1"/>
    <col min="12036" max="12036" width="4.28515625" style="132" customWidth="1"/>
    <col min="12037" max="12037" width="10" style="132" customWidth="1"/>
    <col min="12038" max="12038" width="8.5703125" style="132" customWidth="1"/>
    <col min="12039" max="12039" width="8.5703125" style="132" bestFit="1" customWidth="1"/>
    <col min="12040" max="12041" width="7.140625" style="132" bestFit="1" customWidth="1"/>
    <col min="12042" max="12042" width="5.85546875" style="132" bestFit="1" customWidth="1"/>
    <col min="12043" max="12043" width="12.7109375" style="132" customWidth="1"/>
    <col min="12044" max="12044" width="10.85546875" style="132" bestFit="1" customWidth="1"/>
    <col min="12045" max="12289" width="12.7109375" style="132"/>
    <col min="12290" max="12290" width="21.28515625" style="132" customWidth="1"/>
    <col min="12291" max="12291" width="15" style="132" bestFit="1" customWidth="1"/>
    <col min="12292" max="12292" width="4.28515625" style="132" customWidth="1"/>
    <col min="12293" max="12293" width="10" style="132" customWidth="1"/>
    <col min="12294" max="12294" width="8.5703125" style="132" customWidth="1"/>
    <col min="12295" max="12295" width="8.5703125" style="132" bestFit="1" customWidth="1"/>
    <col min="12296" max="12297" width="7.140625" style="132" bestFit="1" customWidth="1"/>
    <col min="12298" max="12298" width="5.85546875" style="132" bestFit="1" customWidth="1"/>
    <col min="12299" max="12299" width="12.7109375" style="132" customWidth="1"/>
    <col min="12300" max="12300" width="10.85546875" style="132" bestFit="1" customWidth="1"/>
    <col min="12301" max="12545" width="12.7109375" style="132"/>
    <col min="12546" max="12546" width="21.28515625" style="132" customWidth="1"/>
    <col min="12547" max="12547" width="15" style="132" bestFit="1" customWidth="1"/>
    <col min="12548" max="12548" width="4.28515625" style="132" customWidth="1"/>
    <col min="12549" max="12549" width="10" style="132" customWidth="1"/>
    <col min="12550" max="12550" width="8.5703125" style="132" customWidth="1"/>
    <col min="12551" max="12551" width="8.5703125" style="132" bestFit="1" customWidth="1"/>
    <col min="12552" max="12553" width="7.140625" style="132" bestFit="1" customWidth="1"/>
    <col min="12554" max="12554" width="5.85546875" style="132" bestFit="1" customWidth="1"/>
    <col min="12555" max="12555" width="12.7109375" style="132" customWidth="1"/>
    <col min="12556" max="12556" width="10.85546875" style="132" bestFit="1" customWidth="1"/>
    <col min="12557" max="12801" width="12.7109375" style="132"/>
    <col min="12802" max="12802" width="21.28515625" style="132" customWidth="1"/>
    <col min="12803" max="12803" width="15" style="132" bestFit="1" customWidth="1"/>
    <col min="12804" max="12804" width="4.28515625" style="132" customWidth="1"/>
    <col min="12805" max="12805" width="10" style="132" customWidth="1"/>
    <col min="12806" max="12806" width="8.5703125" style="132" customWidth="1"/>
    <col min="12807" max="12807" width="8.5703125" style="132" bestFit="1" customWidth="1"/>
    <col min="12808" max="12809" width="7.140625" style="132" bestFit="1" customWidth="1"/>
    <col min="12810" max="12810" width="5.85546875" style="132" bestFit="1" customWidth="1"/>
    <col min="12811" max="12811" width="12.7109375" style="132" customWidth="1"/>
    <col min="12812" max="12812" width="10.85546875" style="132" bestFit="1" customWidth="1"/>
    <col min="12813" max="13057" width="12.7109375" style="132"/>
    <col min="13058" max="13058" width="21.28515625" style="132" customWidth="1"/>
    <col min="13059" max="13059" width="15" style="132" bestFit="1" customWidth="1"/>
    <col min="13060" max="13060" width="4.28515625" style="132" customWidth="1"/>
    <col min="13061" max="13061" width="10" style="132" customWidth="1"/>
    <col min="13062" max="13062" width="8.5703125" style="132" customWidth="1"/>
    <col min="13063" max="13063" width="8.5703125" style="132" bestFit="1" customWidth="1"/>
    <col min="13064" max="13065" width="7.140625" style="132" bestFit="1" customWidth="1"/>
    <col min="13066" max="13066" width="5.85546875" style="132" bestFit="1" customWidth="1"/>
    <col min="13067" max="13067" width="12.7109375" style="132" customWidth="1"/>
    <col min="13068" max="13068" width="10.85546875" style="132" bestFit="1" customWidth="1"/>
    <col min="13069" max="13313" width="12.7109375" style="132"/>
    <col min="13314" max="13314" width="21.28515625" style="132" customWidth="1"/>
    <col min="13315" max="13315" width="15" style="132" bestFit="1" customWidth="1"/>
    <col min="13316" max="13316" width="4.28515625" style="132" customWidth="1"/>
    <col min="13317" max="13317" width="10" style="132" customWidth="1"/>
    <col min="13318" max="13318" width="8.5703125" style="132" customWidth="1"/>
    <col min="13319" max="13319" width="8.5703125" style="132" bestFit="1" customWidth="1"/>
    <col min="13320" max="13321" width="7.140625" style="132" bestFit="1" customWidth="1"/>
    <col min="13322" max="13322" width="5.85546875" style="132" bestFit="1" customWidth="1"/>
    <col min="13323" max="13323" width="12.7109375" style="132" customWidth="1"/>
    <col min="13324" max="13324" width="10.85546875" style="132" bestFit="1" customWidth="1"/>
    <col min="13325" max="13569" width="12.7109375" style="132"/>
    <col min="13570" max="13570" width="21.28515625" style="132" customWidth="1"/>
    <col min="13571" max="13571" width="15" style="132" bestFit="1" customWidth="1"/>
    <col min="13572" max="13572" width="4.28515625" style="132" customWidth="1"/>
    <col min="13573" max="13573" width="10" style="132" customWidth="1"/>
    <col min="13574" max="13574" width="8.5703125" style="132" customWidth="1"/>
    <col min="13575" max="13575" width="8.5703125" style="132" bestFit="1" customWidth="1"/>
    <col min="13576" max="13577" width="7.140625" style="132" bestFit="1" customWidth="1"/>
    <col min="13578" max="13578" width="5.85546875" style="132" bestFit="1" customWidth="1"/>
    <col min="13579" max="13579" width="12.7109375" style="132" customWidth="1"/>
    <col min="13580" max="13580" width="10.85546875" style="132" bestFit="1" customWidth="1"/>
    <col min="13581" max="13825" width="12.7109375" style="132"/>
    <col min="13826" max="13826" width="21.28515625" style="132" customWidth="1"/>
    <col min="13827" max="13827" width="15" style="132" bestFit="1" customWidth="1"/>
    <col min="13828" max="13828" width="4.28515625" style="132" customWidth="1"/>
    <col min="13829" max="13829" width="10" style="132" customWidth="1"/>
    <col min="13830" max="13830" width="8.5703125" style="132" customWidth="1"/>
    <col min="13831" max="13831" width="8.5703125" style="132" bestFit="1" customWidth="1"/>
    <col min="13832" max="13833" width="7.140625" style="132" bestFit="1" customWidth="1"/>
    <col min="13834" max="13834" width="5.85546875" style="132" bestFit="1" customWidth="1"/>
    <col min="13835" max="13835" width="12.7109375" style="132" customWidth="1"/>
    <col min="13836" max="13836" width="10.85546875" style="132" bestFit="1" customWidth="1"/>
    <col min="13837" max="14081" width="12.7109375" style="132"/>
    <col min="14082" max="14082" width="21.28515625" style="132" customWidth="1"/>
    <col min="14083" max="14083" width="15" style="132" bestFit="1" customWidth="1"/>
    <col min="14084" max="14084" width="4.28515625" style="132" customWidth="1"/>
    <col min="14085" max="14085" width="10" style="132" customWidth="1"/>
    <col min="14086" max="14086" width="8.5703125" style="132" customWidth="1"/>
    <col min="14087" max="14087" width="8.5703125" style="132" bestFit="1" customWidth="1"/>
    <col min="14088" max="14089" width="7.140625" style="132" bestFit="1" customWidth="1"/>
    <col min="14090" max="14090" width="5.85546875" style="132" bestFit="1" customWidth="1"/>
    <col min="14091" max="14091" width="12.7109375" style="132" customWidth="1"/>
    <col min="14092" max="14092" width="10.85546875" style="132" bestFit="1" customWidth="1"/>
    <col min="14093" max="14337" width="12.7109375" style="132"/>
    <col min="14338" max="14338" width="21.28515625" style="132" customWidth="1"/>
    <col min="14339" max="14339" width="15" style="132" bestFit="1" customWidth="1"/>
    <col min="14340" max="14340" width="4.28515625" style="132" customWidth="1"/>
    <col min="14341" max="14341" width="10" style="132" customWidth="1"/>
    <col min="14342" max="14342" width="8.5703125" style="132" customWidth="1"/>
    <col min="14343" max="14343" width="8.5703125" style="132" bestFit="1" customWidth="1"/>
    <col min="14344" max="14345" width="7.140625" style="132" bestFit="1" customWidth="1"/>
    <col min="14346" max="14346" width="5.85546875" style="132" bestFit="1" customWidth="1"/>
    <col min="14347" max="14347" width="12.7109375" style="132" customWidth="1"/>
    <col min="14348" max="14348" width="10.85546875" style="132" bestFit="1" customWidth="1"/>
    <col min="14349" max="14593" width="12.7109375" style="132"/>
    <col min="14594" max="14594" width="21.28515625" style="132" customWidth="1"/>
    <col min="14595" max="14595" width="15" style="132" bestFit="1" customWidth="1"/>
    <col min="14596" max="14596" width="4.28515625" style="132" customWidth="1"/>
    <col min="14597" max="14597" width="10" style="132" customWidth="1"/>
    <col min="14598" max="14598" width="8.5703125" style="132" customWidth="1"/>
    <col min="14599" max="14599" width="8.5703125" style="132" bestFit="1" customWidth="1"/>
    <col min="14600" max="14601" width="7.140625" style="132" bestFit="1" customWidth="1"/>
    <col min="14602" max="14602" width="5.85546875" style="132" bestFit="1" customWidth="1"/>
    <col min="14603" max="14603" width="12.7109375" style="132" customWidth="1"/>
    <col min="14604" max="14604" width="10.85546875" style="132" bestFit="1" customWidth="1"/>
    <col min="14605" max="14849" width="12.7109375" style="132"/>
    <col min="14850" max="14850" width="21.28515625" style="132" customWidth="1"/>
    <col min="14851" max="14851" width="15" style="132" bestFit="1" customWidth="1"/>
    <col min="14852" max="14852" width="4.28515625" style="132" customWidth="1"/>
    <col min="14853" max="14853" width="10" style="132" customWidth="1"/>
    <col min="14854" max="14854" width="8.5703125" style="132" customWidth="1"/>
    <col min="14855" max="14855" width="8.5703125" style="132" bestFit="1" customWidth="1"/>
    <col min="14856" max="14857" width="7.140625" style="132" bestFit="1" customWidth="1"/>
    <col min="14858" max="14858" width="5.85546875" style="132" bestFit="1" customWidth="1"/>
    <col min="14859" max="14859" width="12.7109375" style="132" customWidth="1"/>
    <col min="14860" max="14860" width="10.85546875" style="132" bestFit="1" customWidth="1"/>
    <col min="14861" max="15105" width="12.7109375" style="132"/>
    <col min="15106" max="15106" width="21.28515625" style="132" customWidth="1"/>
    <col min="15107" max="15107" width="15" style="132" bestFit="1" customWidth="1"/>
    <col min="15108" max="15108" width="4.28515625" style="132" customWidth="1"/>
    <col min="15109" max="15109" width="10" style="132" customWidth="1"/>
    <col min="15110" max="15110" width="8.5703125" style="132" customWidth="1"/>
    <col min="15111" max="15111" width="8.5703125" style="132" bestFit="1" customWidth="1"/>
    <col min="15112" max="15113" width="7.140625" style="132" bestFit="1" customWidth="1"/>
    <col min="15114" max="15114" width="5.85546875" style="132" bestFit="1" customWidth="1"/>
    <col min="15115" max="15115" width="12.7109375" style="132" customWidth="1"/>
    <col min="15116" max="15116" width="10.85546875" style="132" bestFit="1" customWidth="1"/>
    <col min="15117" max="15361" width="12.7109375" style="132"/>
    <col min="15362" max="15362" width="21.28515625" style="132" customWidth="1"/>
    <col min="15363" max="15363" width="15" style="132" bestFit="1" customWidth="1"/>
    <col min="15364" max="15364" width="4.28515625" style="132" customWidth="1"/>
    <col min="15365" max="15365" width="10" style="132" customWidth="1"/>
    <col min="15366" max="15366" width="8.5703125" style="132" customWidth="1"/>
    <col min="15367" max="15367" width="8.5703125" style="132" bestFit="1" customWidth="1"/>
    <col min="15368" max="15369" width="7.140625" style="132" bestFit="1" customWidth="1"/>
    <col min="15370" max="15370" width="5.85546875" style="132" bestFit="1" customWidth="1"/>
    <col min="15371" max="15371" width="12.7109375" style="132" customWidth="1"/>
    <col min="15372" max="15372" width="10.85546875" style="132" bestFit="1" customWidth="1"/>
    <col min="15373" max="15617" width="12.7109375" style="132"/>
    <col min="15618" max="15618" width="21.28515625" style="132" customWidth="1"/>
    <col min="15619" max="15619" width="15" style="132" bestFit="1" customWidth="1"/>
    <col min="15620" max="15620" width="4.28515625" style="132" customWidth="1"/>
    <col min="15621" max="15621" width="10" style="132" customWidth="1"/>
    <col min="15622" max="15622" width="8.5703125" style="132" customWidth="1"/>
    <col min="15623" max="15623" width="8.5703125" style="132" bestFit="1" customWidth="1"/>
    <col min="15624" max="15625" width="7.140625" style="132" bestFit="1" customWidth="1"/>
    <col min="15626" max="15626" width="5.85546875" style="132" bestFit="1" customWidth="1"/>
    <col min="15627" max="15627" width="12.7109375" style="132" customWidth="1"/>
    <col min="15628" max="15628" width="10.85546875" style="132" bestFit="1" customWidth="1"/>
    <col min="15629" max="15873" width="12.7109375" style="132"/>
    <col min="15874" max="15874" width="21.28515625" style="132" customWidth="1"/>
    <col min="15875" max="15875" width="15" style="132" bestFit="1" customWidth="1"/>
    <col min="15876" max="15876" width="4.28515625" style="132" customWidth="1"/>
    <col min="15877" max="15877" width="10" style="132" customWidth="1"/>
    <col min="15878" max="15878" width="8.5703125" style="132" customWidth="1"/>
    <col min="15879" max="15879" width="8.5703125" style="132" bestFit="1" customWidth="1"/>
    <col min="15880" max="15881" width="7.140625" style="132" bestFit="1" customWidth="1"/>
    <col min="15882" max="15882" width="5.85546875" style="132" bestFit="1" customWidth="1"/>
    <col min="15883" max="15883" width="12.7109375" style="132" customWidth="1"/>
    <col min="15884" max="15884" width="10.85546875" style="132" bestFit="1" customWidth="1"/>
    <col min="15885" max="16129" width="12.7109375" style="132"/>
    <col min="16130" max="16130" width="21.28515625" style="132" customWidth="1"/>
    <col min="16131" max="16131" width="15" style="132" bestFit="1" customWidth="1"/>
    <col min="16132" max="16132" width="4.28515625" style="132" customWidth="1"/>
    <col min="16133" max="16133" width="10" style="132" customWidth="1"/>
    <col min="16134" max="16134" width="8.5703125" style="132" customWidth="1"/>
    <col min="16135" max="16135" width="8.5703125" style="132" bestFit="1" customWidth="1"/>
    <col min="16136" max="16137" width="7.140625" style="132" bestFit="1" customWidth="1"/>
    <col min="16138" max="16138" width="5.85546875" style="132" bestFit="1" customWidth="1"/>
    <col min="16139" max="16139" width="12.7109375" style="132" customWidth="1"/>
    <col min="16140" max="16140" width="10.85546875" style="132" bestFit="1" customWidth="1"/>
    <col min="16141" max="16384" width="12.7109375" style="132"/>
  </cols>
  <sheetData>
    <row r="1" spans="2:12">
      <c r="B1" s="127" t="str">
        <f>المدخلات!G1</f>
        <v>المندوبية الجهوية للتربية</v>
      </c>
      <c r="C1" s="128">
        <f>المدخلات!I1</f>
        <v>0</v>
      </c>
      <c r="D1" s="129"/>
      <c r="E1" s="129"/>
      <c r="F1" s="130" t="str">
        <f>المدخلات!G4</f>
        <v>القسم</v>
      </c>
      <c r="G1" s="131"/>
      <c r="H1" s="393">
        <f>المدخلات!I4</f>
        <v>0</v>
      </c>
      <c r="I1" s="394"/>
    </row>
    <row r="2" spans="2:12">
      <c r="B2" s="127" t="str">
        <f>المدخلات!G2</f>
        <v>المدرسة الإبتدائية</v>
      </c>
      <c r="C2" s="128">
        <f>المدخلات!I2</f>
        <v>0</v>
      </c>
      <c r="D2" s="134"/>
      <c r="E2" s="134"/>
      <c r="F2" s="130" t="str">
        <f>المدخلات!G5</f>
        <v>السنة الدراسية</v>
      </c>
      <c r="G2" s="136"/>
      <c r="H2" s="395" t="str">
        <f>المدخلات!I5</f>
        <v>2019-2018</v>
      </c>
      <c r="I2" s="396"/>
    </row>
    <row r="3" spans="2:12">
      <c r="B3" s="133" t="str">
        <f>المدخلات!G3</f>
        <v>المعلم (ة)</v>
      </c>
      <c r="C3" s="162">
        <f>المدخلات!I3</f>
        <v>0</v>
      </c>
      <c r="D3" s="137"/>
      <c r="E3" s="137"/>
      <c r="F3" s="135" t="str">
        <f>المدخلات!G6</f>
        <v>عدد التلاميذ</v>
      </c>
      <c r="G3" s="138"/>
      <c r="H3" s="397">
        <f>المدخلات!I6</f>
        <v>45</v>
      </c>
      <c r="I3" s="398"/>
    </row>
    <row r="5" spans="2:12" ht="27.75">
      <c r="B5" s="399" t="s">
        <v>102</v>
      </c>
      <c r="C5" s="399"/>
      <c r="D5" s="399"/>
      <c r="E5" s="399"/>
      <c r="F5" s="399"/>
      <c r="G5" s="399"/>
      <c r="H5" s="399"/>
      <c r="I5" s="399"/>
      <c r="K5" s="139"/>
      <c r="L5" s="139"/>
    </row>
    <row r="6" spans="2:12">
      <c r="L6" s="139"/>
    </row>
    <row r="7" spans="2:12">
      <c r="B7" s="140" t="s">
        <v>95</v>
      </c>
      <c r="C7" s="391" t="str">
        <f>VLOOKUP(H7,ثلاثي2!A5:AK49,2,FALSE)</f>
        <v/>
      </c>
      <c r="D7" s="392"/>
      <c r="E7" s="392"/>
      <c r="G7" s="144" t="s">
        <v>98</v>
      </c>
      <c r="H7" s="163">
        <v>1</v>
      </c>
    </row>
    <row r="8" spans="2:12" s="141" customFormat="1">
      <c r="L8" s="139"/>
    </row>
    <row r="9" spans="2:12" s="141" customFormat="1" ht="18">
      <c r="B9" s="400" t="str">
        <f>ثلاثي2!D3</f>
        <v>مجال اللغة العربية</v>
      </c>
      <c r="C9" s="401"/>
      <c r="D9" s="132"/>
      <c r="E9" s="140" t="str">
        <f>ثلاثي2!B57</f>
        <v>معدل القسم</v>
      </c>
      <c r="F9" s="142" t="str">
        <f>ثلاثي2!B56</f>
        <v>أدنى عدد</v>
      </c>
      <c r="G9" s="142" t="str">
        <f>ثلاثي2!B55</f>
        <v>أعلى عدد</v>
      </c>
      <c r="I9" s="168" t="s">
        <v>103</v>
      </c>
      <c r="L9" s="143"/>
    </row>
    <row r="10" spans="2:12" s="141" customFormat="1">
      <c r="B10" s="144" t="str">
        <f>ثلاثي2!D4</f>
        <v>تواصل شفوي</v>
      </c>
      <c r="C10" s="145">
        <f>VLOOKUP(H7,ثلاثي2!A5:AK49,4,FALSE)</f>
        <v>0</v>
      </c>
      <c r="D10" s="132"/>
      <c r="E10" s="146" t="e">
        <f>ثلاثي2!D57</f>
        <v>#DIV/0!</v>
      </c>
      <c r="F10" s="147">
        <f>ثلاثي2!D56</f>
        <v>0</v>
      </c>
      <c r="G10" s="147">
        <f>ثلاثي2!D55</f>
        <v>0</v>
      </c>
      <c r="H10" s="153" t="str">
        <f>IF(AND(C10=F10,C$40=G$40),"للتثبت","")</f>
        <v>للتثبت</v>
      </c>
      <c r="I10" s="169">
        <f>C10-VLOOKUP(H7,ثلاثي1!A5:AK49,4,FALSE)</f>
        <v>0</v>
      </c>
    </row>
    <row r="11" spans="2:12" s="141" customFormat="1">
      <c r="B11" s="148" t="str">
        <f>ثلاثي2!E4</f>
        <v>قراءة</v>
      </c>
      <c r="C11" s="145">
        <f>VLOOKUP(H7,ثلاثي2!A5:AK49,5,FALSE)</f>
        <v>0</v>
      </c>
      <c r="D11" s="149"/>
      <c r="E11" s="146" t="e">
        <f>ثلاثي2!E57</f>
        <v>#DIV/0!</v>
      </c>
      <c r="F11" s="147">
        <f>ثلاثي2!E56</f>
        <v>0</v>
      </c>
      <c r="G11" s="147">
        <f>ثلاثي2!E55</f>
        <v>0</v>
      </c>
      <c r="H11" s="153" t="str">
        <f t="shared" ref="H11:H14" si="0">IF(AND(C11=F11,C$40=G$40),"للتثبت","")</f>
        <v>للتثبت</v>
      </c>
      <c r="I11" s="169">
        <f>C11-VLOOKUP(H7,ثلاثي1!A5:AK49,5,FALSE)</f>
        <v>0</v>
      </c>
      <c r="J11" s="150"/>
      <c r="K11" s="150"/>
      <c r="L11" s="150"/>
    </row>
    <row r="12" spans="2:12" s="141" customFormat="1">
      <c r="B12" s="148" t="str">
        <f>ثلاثي2!F4</f>
        <v>قواعد اللغة</v>
      </c>
      <c r="C12" s="145">
        <f>VLOOKUP(H7,ثلاثي2!A5:AK49,6,FALSE)</f>
        <v>0</v>
      </c>
      <c r="D12" s="149"/>
      <c r="E12" s="146" t="e">
        <f>ثلاثي2!F57</f>
        <v>#DIV/0!</v>
      </c>
      <c r="F12" s="147">
        <f>ثلاثي2!F56</f>
        <v>0</v>
      </c>
      <c r="G12" s="147">
        <f>+ثلاثي2!F55</f>
        <v>0</v>
      </c>
      <c r="H12" s="153" t="str">
        <f t="shared" si="0"/>
        <v>للتثبت</v>
      </c>
      <c r="I12" s="169">
        <f>C12-VLOOKUP(H7,ثلاثي1!A5:AK49,6,FALSE)</f>
        <v>0</v>
      </c>
      <c r="J12" s="150"/>
      <c r="K12" s="150"/>
      <c r="L12" s="150"/>
    </row>
    <row r="13" spans="2:12" s="141" customFormat="1">
      <c r="B13" s="148" t="str">
        <f>ثلاثي2!G4</f>
        <v>إنتاج كتابي</v>
      </c>
      <c r="C13" s="145">
        <f>VLOOKUP(H7,ثلاثي2!A5:AK49,7,FALSE)</f>
        <v>0</v>
      </c>
      <c r="D13" s="149"/>
      <c r="E13" s="146" t="e">
        <f>ثلاثي2!G57</f>
        <v>#DIV/0!</v>
      </c>
      <c r="F13" s="147">
        <f>ثلاثي2!G56</f>
        <v>0</v>
      </c>
      <c r="G13" s="147">
        <f>ثلاثي2!G55</f>
        <v>0</v>
      </c>
      <c r="H13" s="153" t="str">
        <f t="shared" si="0"/>
        <v>للتثبت</v>
      </c>
      <c r="I13" s="169">
        <f>C13-VLOOKUP(H7,ثلاثي1!A5:AK49,7,FALSE)</f>
        <v>0</v>
      </c>
      <c r="J13" s="150"/>
      <c r="K13" s="150"/>
      <c r="L13" s="150"/>
    </row>
    <row r="14" spans="2:12">
      <c r="B14" s="148" t="str">
        <f>ثلاثي2!I4</f>
        <v>معدل المجال</v>
      </c>
      <c r="C14" s="166">
        <f>VLOOKUP(H7,ثلاثي2!A5:AK49,9,FALSE)</f>
        <v>0</v>
      </c>
      <c r="D14" s="149"/>
      <c r="E14" s="146">
        <f>ثلاثي2!I57</f>
        <v>0</v>
      </c>
      <c r="F14" s="147">
        <f>ثلاثي2!I56</f>
        <v>0</v>
      </c>
      <c r="G14" s="147">
        <f>ثلاثي2!I55</f>
        <v>0</v>
      </c>
      <c r="H14" s="153" t="str">
        <f t="shared" si="0"/>
        <v>للتثبت</v>
      </c>
      <c r="I14" s="169">
        <f>C14-VLOOKUP(H7,ثلاثي1!A5:AK49,9,FALSE)</f>
        <v>0</v>
      </c>
      <c r="J14" s="149"/>
      <c r="K14" s="150"/>
      <c r="L14" s="150"/>
    </row>
    <row r="15" spans="2:12">
      <c r="B15" s="149"/>
      <c r="C15" s="151"/>
      <c r="D15" s="149"/>
      <c r="E15" s="152"/>
      <c r="F15" s="151"/>
      <c r="G15" s="151"/>
      <c r="H15" s="152"/>
      <c r="I15" s="170"/>
      <c r="J15" s="149"/>
      <c r="K15" s="149"/>
      <c r="L15" s="149"/>
    </row>
    <row r="16" spans="2:12" ht="18">
      <c r="B16" s="389" t="str">
        <f>ثلاثي2!K3</f>
        <v>مجال العلوم والتكنولوجيا</v>
      </c>
      <c r="C16" s="390"/>
      <c r="D16" s="149"/>
      <c r="E16" s="152"/>
      <c r="F16" s="153"/>
      <c r="G16" s="153"/>
      <c r="H16" s="153"/>
      <c r="I16" s="170"/>
      <c r="K16" s="149"/>
      <c r="L16" s="149"/>
    </row>
    <row r="17" spans="2:12">
      <c r="B17" s="148" t="str">
        <f>ثلاثي2!K4</f>
        <v>رياضيات</v>
      </c>
      <c r="C17" s="154">
        <f>VLOOKUP(H7,ثلاثي2!A5:AK49,11,FALSE)</f>
        <v>0</v>
      </c>
      <c r="E17" s="146" t="e">
        <f>ثلاثي2!K57</f>
        <v>#DIV/0!</v>
      </c>
      <c r="F17" s="147">
        <f>ثلاثي2!K56</f>
        <v>0</v>
      </c>
      <c r="G17" s="147">
        <f>ثلاثي2!K55</f>
        <v>0</v>
      </c>
      <c r="H17" s="153" t="str">
        <f>IF(AND(C17=F17,C$40=G$40),"للتثبت","")</f>
        <v>للتثبت</v>
      </c>
      <c r="I17" s="169">
        <f>C17-VLOOKUP(H7,ثلاثي1!A5:AK49,11,FALSE)</f>
        <v>0</v>
      </c>
      <c r="K17" s="149"/>
      <c r="L17" s="149"/>
    </row>
    <row r="18" spans="2:12">
      <c r="B18" s="148" t="str">
        <f>ثلاثي2!L4</f>
        <v>الإيقاظ العلمي</v>
      </c>
      <c r="C18" s="145">
        <f>VLOOKUP(H7,ثلاثي2!A5:AK49,12,FALSE)</f>
        <v>0</v>
      </c>
      <c r="D18" s="156"/>
      <c r="E18" s="146" t="e">
        <f>ثلاثي2!L57</f>
        <v>#DIV/0!</v>
      </c>
      <c r="F18" s="147">
        <f>ثلاثي2!L56</f>
        <v>0</v>
      </c>
      <c r="G18" s="147">
        <f>ثلاثي2!L55</f>
        <v>0</v>
      </c>
      <c r="H18" s="153" t="str">
        <f t="shared" ref="H18:H20" si="1">IF(AND(C18=F18,C$40=G$40),"للتثبت","")</f>
        <v>للتثبت</v>
      </c>
      <c r="I18" s="169">
        <f>C18-VLOOKUP(H7,ثلاثي1!A5:AK49,12,FALSE)</f>
        <v>0</v>
      </c>
      <c r="J18" s="155"/>
      <c r="K18" s="149"/>
      <c r="L18" s="149"/>
    </row>
    <row r="19" spans="2:12">
      <c r="B19" s="148" t="str">
        <f>ثلاثي2!M4</f>
        <v>تربية تكنولوجية</v>
      </c>
      <c r="C19" s="145">
        <f>VLOOKUP(H7,ثلاثي2!A5:AK49,13,FALSE)</f>
        <v>0</v>
      </c>
      <c r="D19" s="149"/>
      <c r="E19" s="146" t="e">
        <f>ثلاثي2!M57</f>
        <v>#DIV/0!</v>
      </c>
      <c r="F19" s="147">
        <f>ثلاثي2!M56</f>
        <v>0</v>
      </c>
      <c r="G19" s="147">
        <f>ثلاثي2!M55</f>
        <v>0</v>
      </c>
      <c r="H19" s="153" t="str">
        <f t="shared" si="1"/>
        <v>للتثبت</v>
      </c>
      <c r="I19" s="169">
        <f>C19-VLOOKUP(H7,ثلاثي1!A5:AK49,13,FALSE)</f>
        <v>0</v>
      </c>
      <c r="J19" s="155"/>
      <c r="K19" s="149"/>
      <c r="L19" s="149"/>
    </row>
    <row r="20" spans="2:12">
      <c r="B20" s="148" t="str">
        <f>ثلاثي2!O4</f>
        <v>معدل المجال</v>
      </c>
      <c r="C20" s="167">
        <f>VLOOKUP(H7,ثلاثي2!A5:AK49,15,FALSE)</f>
        <v>0</v>
      </c>
      <c r="D20" s="149"/>
      <c r="E20" s="146">
        <f>ثلاثي2!O57</f>
        <v>0</v>
      </c>
      <c r="F20" s="147">
        <f>ثلاثي2!O56</f>
        <v>0</v>
      </c>
      <c r="G20" s="147">
        <f>ثلاثي2!O55</f>
        <v>0</v>
      </c>
      <c r="H20" s="153" t="str">
        <f t="shared" si="1"/>
        <v>للتثبت</v>
      </c>
      <c r="I20" s="169">
        <f>C20-VLOOKUP(H7,ثلاثي1!A5:AK49,15,FALSE)</f>
        <v>0</v>
      </c>
      <c r="J20" s="149"/>
      <c r="K20" s="149"/>
      <c r="L20" s="149"/>
    </row>
    <row r="21" spans="2:12">
      <c r="B21" s="149"/>
      <c r="C21" s="153"/>
      <c r="D21" s="149"/>
      <c r="E21" s="152"/>
      <c r="F21" s="153"/>
      <c r="G21" s="153"/>
      <c r="H21" s="153"/>
      <c r="I21" s="170"/>
      <c r="J21" s="149"/>
      <c r="K21" s="149"/>
      <c r="L21" s="149"/>
    </row>
    <row r="22" spans="2:12" ht="18">
      <c r="B22" s="389" t="str">
        <f>ثلاثي2!Q3</f>
        <v>مجال التنشئة</v>
      </c>
      <c r="C22" s="390"/>
      <c r="D22" s="149"/>
      <c r="H22" s="153"/>
      <c r="I22" s="170"/>
      <c r="K22" s="149"/>
      <c r="L22" s="149"/>
    </row>
    <row r="23" spans="2:12">
      <c r="B23" s="148" t="str">
        <f>ثلاثي2!Q4</f>
        <v>تربية إسلامية</v>
      </c>
      <c r="C23" s="154">
        <f>VLOOKUP(H7,ثلاثي2!A5:AK49,17,FALSE)</f>
        <v>0</v>
      </c>
      <c r="E23" s="146" t="e">
        <f>ثلاثي2!Q57</f>
        <v>#DIV/0!</v>
      </c>
      <c r="F23" s="147">
        <f>ثلاثي2!Q56</f>
        <v>0</v>
      </c>
      <c r="G23" s="147">
        <f>ثلاثي2!Q55</f>
        <v>0</v>
      </c>
      <c r="H23" s="153" t="str">
        <f>IF(AND(C23=F23,C$40=G$40),"للتثبت","")</f>
        <v>للتثبت</v>
      </c>
      <c r="I23" s="169">
        <f>C23-VLOOKUP(H7,ثلاثي1!A5:AK49,17,FALSE)</f>
        <v>0</v>
      </c>
      <c r="J23" s="149"/>
      <c r="K23" s="149"/>
      <c r="L23" s="149"/>
    </row>
    <row r="24" spans="2:12">
      <c r="B24" s="148" t="str">
        <f>ثلاثي2!R4</f>
        <v>تاريخ</v>
      </c>
      <c r="C24" s="154">
        <f>VLOOKUP(H7,ثلاثي2!A5:AK49,18,FALSE)</f>
        <v>0</v>
      </c>
      <c r="E24" s="146" t="e">
        <f>ثلاثي2!R57</f>
        <v>#DIV/0!</v>
      </c>
      <c r="F24" s="147">
        <f>ثلاثي2!R56</f>
        <v>0</v>
      </c>
      <c r="G24" s="147">
        <f>ثلاثي2!R55</f>
        <v>0</v>
      </c>
      <c r="H24" s="153" t="str">
        <f t="shared" ref="H24:H30" si="2">IF(AND(C24=F24,C$40=G$40),"للتثبت","")</f>
        <v>للتثبت</v>
      </c>
      <c r="I24" s="169">
        <f>C24-VLOOKUP(H7,ثلاثي1!A5:AK49,18,FALSE)</f>
        <v>0</v>
      </c>
      <c r="J24" s="149"/>
      <c r="K24" s="149"/>
      <c r="L24" s="149"/>
    </row>
    <row r="25" spans="2:12">
      <c r="B25" s="148" t="str">
        <f>ثلاثي2!S4</f>
        <v>جغرافيا</v>
      </c>
      <c r="C25" s="154">
        <f>VLOOKUP(H7,ثلاثي2!A5:AK49,19,FALSE)</f>
        <v>0</v>
      </c>
      <c r="E25" s="146" t="e">
        <f>ثلاثي2!S57</f>
        <v>#DIV/0!</v>
      </c>
      <c r="F25" s="147">
        <f>ثلاثي2!S56</f>
        <v>0</v>
      </c>
      <c r="G25" s="147">
        <f>ثلاثي2!S55</f>
        <v>0</v>
      </c>
      <c r="H25" s="153" t="str">
        <f t="shared" si="2"/>
        <v>للتثبت</v>
      </c>
      <c r="I25" s="169">
        <f>C25-VLOOKUP(H7,ثلاثي1!A5:AK49,19,FALSE)</f>
        <v>0</v>
      </c>
      <c r="J25" s="149"/>
      <c r="K25" s="149"/>
      <c r="L25" s="149"/>
    </row>
    <row r="26" spans="2:12">
      <c r="B26" s="148" t="str">
        <f>ثلاثي2!T4</f>
        <v>تربية مدنية</v>
      </c>
      <c r="C26" s="154">
        <f>VLOOKUP(H7,ثلاثي2!A5:AK49,20,FALSE)</f>
        <v>0</v>
      </c>
      <c r="E26" s="146" t="e">
        <f>ثلاثي2!T57</f>
        <v>#DIV/0!</v>
      </c>
      <c r="F26" s="147">
        <f>ثلاثي2!T56</f>
        <v>0</v>
      </c>
      <c r="G26" s="147">
        <f>ثلاثي2!T55</f>
        <v>0</v>
      </c>
      <c r="H26" s="153" t="str">
        <f t="shared" si="2"/>
        <v>للتثبت</v>
      </c>
      <c r="I26" s="169">
        <f>C26-VLOOKUP(H7,ثلاثي1!A5:AK49,20,FALSE)</f>
        <v>0</v>
      </c>
      <c r="J26" s="149"/>
      <c r="K26" s="149"/>
      <c r="L26" s="149"/>
    </row>
    <row r="27" spans="2:12">
      <c r="B27" s="148" t="str">
        <f>ثلاثي2!U4</f>
        <v>تربية تشكيلية</v>
      </c>
      <c r="C27" s="154">
        <f>VLOOKUP(H7,ثلاثي2!A5:AK49,21,FALSE)</f>
        <v>0</v>
      </c>
      <c r="D27" s="149"/>
      <c r="E27" s="146" t="e">
        <f>ثلاثي2!U57</f>
        <v>#DIV/0!</v>
      </c>
      <c r="F27" s="147">
        <f>ثلاثي2!U56</f>
        <v>0</v>
      </c>
      <c r="G27" s="147">
        <f>ثلاثي2!U55</f>
        <v>0</v>
      </c>
      <c r="H27" s="153" t="str">
        <f t="shared" si="2"/>
        <v>للتثبت</v>
      </c>
      <c r="I27" s="169">
        <f>C27-VLOOKUP(H7,ثلاثي1!A5:AK49,21,FALSE)</f>
        <v>0</v>
      </c>
      <c r="J27" s="149"/>
      <c r="K27" s="149"/>
      <c r="L27" s="149"/>
    </row>
    <row r="28" spans="2:12">
      <c r="B28" s="148" t="str">
        <f>ثلاثي2!V4</f>
        <v>تربية موسيقية</v>
      </c>
      <c r="C28" s="154">
        <f>VLOOKUP(H7,ثلاثي2!A5:AK49,22,FALSE)</f>
        <v>0</v>
      </c>
      <c r="D28" s="149"/>
      <c r="E28" s="146" t="e">
        <f>ثلاثي2!V57</f>
        <v>#DIV/0!</v>
      </c>
      <c r="F28" s="147">
        <f>ثلاثي2!V56</f>
        <v>0</v>
      </c>
      <c r="G28" s="147">
        <f>ثلاثي2!V55</f>
        <v>0</v>
      </c>
      <c r="H28" s="153" t="str">
        <f t="shared" si="2"/>
        <v>للتثبت</v>
      </c>
      <c r="I28" s="169">
        <f>C28-VLOOKUP(H7,ثلاثي1!A5:AK49,22,FALSE)</f>
        <v>0</v>
      </c>
      <c r="J28" s="149"/>
      <c r="K28" s="149"/>
      <c r="L28" s="149"/>
    </row>
    <row r="29" spans="2:12">
      <c r="B29" s="148" t="str">
        <f>ثلاثي2!W4</f>
        <v>تربية بدنية</v>
      </c>
      <c r="C29" s="154">
        <f>IF(VLOOKUP(H7,ثلاثي2!A5:AK49,23,FALSE)=7.77,"معفى",VLOOKUP(H7,ثلاثي2!A5:AK49,23,FALSE))</f>
        <v>0</v>
      </c>
      <c r="E29" s="146">
        <f>ثلاثي2!W57</f>
        <v>0</v>
      </c>
      <c r="F29" s="147">
        <f>ثلاثي2!W56</f>
        <v>0</v>
      </c>
      <c r="G29" s="147">
        <f>ثلاثي2!W55</f>
        <v>0</v>
      </c>
      <c r="H29" s="153" t="str">
        <f t="shared" si="2"/>
        <v>للتثبت</v>
      </c>
      <c r="I29" s="169">
        <f>IF(OR(C29="معفى",VLOOKUP(H7,ثلاثي1!A5:AK49,23,FALSE)="معفى"),"",C29-VLOOKUP(H7,ثلاثي1!A5:AK49,23,FALSE))</f>
        <v>0</v>
      </c>
      <c r="J29" s="149"/>
      <c r="K29" s="149"/>
      <c r="L29" s="149"/>
    </row>
    <row r="30" spans="2:12">
      <c r="B30" s="148" t="str">
        <f>ثلاثي2!Y4</f>
        <v>معدل المجال</v>
      </c>
      <c r="C30" s="167">
        <f>VLOOKUP(H7,ثلاثي2!A5:AK49,25,FALSE)</f>
        <v>0</v>
      </c>
      <c r="E30" s="146">
        <f>ثلاثي2!Y57</f>
        <v>0</v>
      </c>
      <c r="F30" s="147">
        <f>ثلاثي2!Y56</f>
        <v>0</v>
      </c>
      <c r="G30" s="147">
        <f>ثلاثي2!Y55</f>
        <v>0</v>
      </c>
      <c r="H30" s="153" t="str">
        <f t="shared" si="2"/>
        <v>للتثبت</v>
      </c>
      <c r="I30" s="169">
        <f>C30-VLOOKUP(H7,ثلاثي1!A5:AK49,25,FALSE)</f>
        <v>0</v>
      </c>
      <c r="J30" s="149"/>
      <c r="K30" s="149"/>
      <c r="L30" s="149"/>
    </row>
    <row r="31" spans="2:12">
      <c r="B31" s="149"/>
      <c r="C31" s="153"/>
      <c r="D31" s="149"/>
      <c r="E31" s="152"/>
      <c r="H31" s="153"/>
      <c r="I31" s="171"/>
      <c r="J31" s="149"/>
      <c r="K31" s="151"/>
      <c r="L31" s="149"/>
    </row>
    <row r="32" spans="2:12" ht="18">
      <c r="B32" s="389" t="str">
        <f>ثلاثي2!AA3</f>
        <v>مجال اللغات</v>
      </c>
      <c r="C32" s="390"/>
      <c r="E32" s="152"/>
      <c r="H32" s="152"/>
      <c r="I32" s="171"/>
      <c r="J32" s="149"/>
      <c r="K32" s="151"/>
      <c r="L32" s="149"/>
    </row>
    <row r="33" spans="2:12">
      <c r="B33" s="148" t="str">
        <f>ثلاثي2!AA4</f>
        <v>Expr orale</v>
      </c>
      <c r="C33" s="145">
        <f>VLOOKUP(H7,ثلاثي2!A5:AK49,27,FALSE)</f>
        <v>0</v>
      </c>
      <c r="D33" s="149"/>
      <c r="E33" s="146" t="e">
        <f>ثلاثي2!AA57</f>
        <v>#DIV/0!</v>
      </c>
      <c r="F33" s="147">
        <f>ثلاثي2!AA56</f>
        <v>0</v>
      </c>
      <c r="G33" s="147">
        <f>ثلاثي2!AA55</f>
        <v>0</v>
      </c>
      <c r="H33" s="153" t="str">
        <f>IF(AND(C33=F33,C$40=G$40),"للتثبت","")</f>
        <v>للتثبت</v>
      </c>
      <c r="I33" s="169">
        <f>C33-VLOOKUP(H7,ثلاثي1!A5:AK49,27,FALSE)</f>
        <v>0</v>
      </c>
      <c r="J33" s="149"/>
      <c r="K33" s="151"/>
      <c r="L33" s="149"/>
    </row>
    <row r="34" spans="2:12">
      <c r="B34" s="148" t="str">
        <f>ثلاثي2!AB4</f>
        <v>Lecture</v>
      </c>
      <c r="C34" s="157">
        <f>VLOOKUP(H7,ثلاثي2!A5:AK49,28,FALSE)</f>
        <v>0</v>
      </c>
      <c r="D34" s="149"/>
      <c r="E34" s="146" t="e">
        <f>ثلاثي2!AB57</f>
        <v>#DIV/0!</v>
      </c>
      <c r="F34" s="147">
        <f>ثلاثي2!AB56</f>
        <v>0</v>
      </c>
      <c r="G34" s="147">
        <f>ثلاثي2!AB55</f>
        <v>0</v>
      </c>
      <c r="H34" s="153" t="str">
        <f t="shared" ref="H34:H37" si="3">IF(AND(C34=F34,C$40=G$40),"للتثبت","")</f>
        <v>للتثبت</v>
      </c>
      <c r="I34" s="169">
        <f>C34-VLOOKUP(H7,ثلاثي1!A5:AK49,28,FALSE)</f>
        <v>0</v>
      </c>
      <c r="J34" s="149"/>
      <c r="K34" s="151"/>
      <c r="L34" s="149"/>
    </row>
    <row r="35" spans="2:12">
      <c r="B35" s="148" t="str">
        <f>ثلاثي2!AC4</f>
        <v>Prod écrite</v>
      </c>
      <c r="C35" s="157">
        <f>VLOOKUP(H7,ثلاثي2!A5:AK49,29,FALSE)</f>
        <v>0</v>
      </c>
      <c r="D35" s="149"/>
      <c r="E35" s="146" t="e">
        <f>ثلاثي2!AC57</f>
        <v>#DIV/0!</v>
      </c>
      <c r="F35" s="147">
        <f>ثلاثي2!AC56</f>
        <v>0</v>
      </c>
      <c r="G35" s="147">
        <f>ثلاثي2!AC55</f>
        <v>0</v>
      </c>
      <c r="H35" s="153" t="str">
        <f t="shared" si="3"/>
        <v>للتثبت</v>
      </c>
      <c r="I35" s="169">
        <f>C35-VLOOKUP(H7,ثلاثي1!A5:AK49,29,FALSE)</f>
        <v>0</v>
      </c>
      <c r="J35" s="149"/>
      <c r="K35" s="149"/>
      <c r="L35" s="149"/>
    </row>
    <row r="36" spans="2:12">
      <c r="B36" s="148" t="str">
        <f>ثلاثي2!AD4</f>
        <v>الأنقليزية</v>
      </c>
      <c r="C36" s="157">
        <f>VLOOKUP(H7,ثلاثي2!A5:AK49,30,FALSE)</f>
        <v>0</v>
      </c>
      <c r="D36" s="149"/>
      <c r="E36" s="146" t="e">
        <f>ثلاثي2!AD57</f>
        <v>#DIV/0!</v>
      </c>
      <c r="F36" s="147">
        <f>ثلاثي2!AD56</f>
        <v>0</v>
      </c>
      <c r="G36" s="147">
        <f>ثلاثي2!AD55</f>
        <v>0</v>
      </c>
      <c r="H36" s="153" t="str">
        <f t="shared" si="3"/>
        <v>للتثبت</v>
      </c>
      <c r="I36" s="169">
        <f>C36-VLOOKUP(H7,ثلاثي1!A5:AK49,30,FALSE)</f>
        <v>0</v>
      </c>
      <c r="J36" s="149"/>
      <c r="K36" s="149"/>
      <c r="L36" s="149"/>
    </row>
    <row r="37" spans="2:12">
      <c r="B37" s="148" t="str">
        <f>ثلاثي2!AF4</f>
        <v>معدل المجال</v>
      </c>
      <c r="C37" s="167">
        <f>VLOOKUP(H7,ثلاثي2!A5:AK49,32,FALSE)</f>
        <v>0</v>
      </c>
      <c r="D37" s="149"/>
      <c r="E37" s="146">
        <f>ثلاثي2!AF57</f>
        <v>0</v>
      </c>
      <c r="F37" s="147">
        <f>ثلاثي2!AF56</f>
        <v>0</v>
      </c>
      <c r="G37" s="147">
        <f>ثلاثي2!AF55</f>
        <v>0</v>
      </c>
      <c r="H37" s="153" t="str">
        <f t="shared" si="3"/>
        <v>للتثبت</v>
      </c>
      <c r="I37" s="169">
        <f>C37-VLOOKUP(H7,ثلاثي1!A5:AK49,32,FALSE)</f>
        <v>0</v>
      </c>
      <c r="J37" s="149"/>
      <c r="K37" s="149"/>
      <c r="L37" s="149"/>
    </row>
    <row r="38" spans="2:12">
      <c r="B38" s="149"/>
      <c r="D38" s="149"/>
      <c r="E38" s="152"/>
      <c r="F38" s="152"/>
      <c r="G38" s="152"/>
      <c r="H38" s="152"/>
      <c r="I38" s="172"/>
      <c r="J38" s="149"/>
      <c r="K38" s="149"/>
      <c r="L38" s="149"/>
    </row>
    <row r="39" spans="2:12" s="177" customFormat="1" ht="18">
      <c r="B39" s="173" t="s">
        <v>96</v>
      </c>
      <c r="C39" s="174">
        <f>VLOOKUP(H7,ثلاثي1!A5:AK49,35,FALSE)</f>
        <v>0</v>
      </c>
      <c r="D39" s="172"/>
      <c r="E39" s="175">
        <f>ثلاثي1!AI57</f>
        <v>0</v>
      </c>
      <c r="F39" s="176">
        <f>ثلاثي1!AI56</f>
        <v>0</v>
      </c>
      <c r="G39" s="176">
        <f>ثلاثي1!AI55</f>
        <v>0</v>
      </c>
      <c r="H39" s="172"/>
      <c r="I39" s="172"/>
      <c r="J39" s="172"/>
      <c r="K39" s="172"/>
      <c r="L39" s="172"/>
    </row>
    <row r="40" spans="2:12" ht="18">
      <c r="B40" s="158" t="s">
        <v>104</v>
      </c>
      <c r="C40" s="174">
        <f>VLOOKUP(H7,ثلاثي2!A5:AK49,35,FALSE)</f>
        <v>0</v>
      </c>
      <c r="E40" s="146">
        <f>ثلاثي2!AI57</f>
        <v>0</v>
      </c>
      <c r="F40" s="147">
        <f>ثلاثي2!AI56</f>
        <v>0</v>
      </c>
      <c r="G40" s="147">
        <f>ثلاثي2!AI55</f>
        <v>0</v>
      </c>
      <c r="H40" s="152"/>
      <c r="I40" s="172"/>
      <c r="J40" s="152"/>
      <c r="K40" s="152"/>
      <c r="L40" s="149"/>
    </row>
    <row r="41" spans="2:12" ht="18">
      <c r="B41" s="158" t="s">
        <v>97</v>
      </c>
      <c r="C41" s="159">
        <f>VLOOKUP(H7,ثلاثي2!A5:AK49,36,FALSE)</f>
        <v>1</v>
      </c>
      <c r="D41" s="156"/>
      <c r="E41" s="156"/>
      <c r="F41" s="152"/>
      <c r="H41" s="149"/>
      <c r="I41" s="172"/>
      <c r="J41" s="149"/>
      <c r="K41" s="149"/>
      <c r="L41" s="149"/>
    </row>
    <row r="42" spans="2:12" ht="18">
      <c r="B42" s="158" t="s">
        <v>46</v>
      </c>
      <c r="C42" s="145" t="str">
        <f>VLOOKUP(H7,ثلاثي2!A5:AK49,37,FALSE)</f>
        <v/>
      </c>
      <c r="D42" s="149"/>
      <c r="E42" s="152"/>
      <c r="F42" s="152"/>
      <c r="H42" s="149"/>
      <c r="I42" s="149"/>
      <c r="J42" s="149"/>
      <c r="K42" s="149"/>
      <c r="L42" s="149"/>
    </row>
    <row r="43" spans="2:12">
      <c r="H43" s="149"/>
      <c r="I43" s="149"/>
      <c r="J43" s="149"/>
      <c r="K43" s="149"/>
      <c r="L43" s="149"/>
    </row>
    <row r="44" spans="2:12">
      <c r="B44" s="186" t="s">
        <v>107</v>
      </c>
      <c r="H44" s="149"/>
      <c r="I44" s="149"/>
      <c r="J44" s="149"/>
      <c r="K44" s="149"/>
      <c r="L44" s="149"/>
    </row>
    <row r="45" spans="2:12" ht="15.75">
      <c r="B45" s="194" t="str">
        <f>IF(C45="","","فارق أعداد")</f>
        <v/>
      </c>
      <c r="C45" s="179" t="str">
        <f>IF(MAX(C10:C13,C17:C19,C23:C29,C33:C36)-MIN(C10:C13,C17:C19,C23:C29,C33:C36)&gt;=15,"فارق بين أعلى أعداده وأدنى أعداده يساوي أو يفوق 15 من 20","")</f>
        <v/>
      </c>
      <c r="D45" s="180"/>
      <c r="E45" s="181"/>
      <c r="F45" s="129"/>
      <c r="G45" s="129"/>
      <c r="H45" s="180"/>
      <c r="I45" s="182"/>
      <c r="J45" s="149"/>
      <c r="K45" s="149"/>
      <c r="L45" s="149"/>
    </row>
    <row r="46" spans="2:12" ht="15.75">
      <c r="B46" s="195" t="str">
        <f>IF(C46="","","تثبت في معدل المجالات")</f>
        <v>تثبت في معدل المجالات</v>
      </c>
      <c r="C46" s="187" t="str">
        <f>IF(AND(OR(C14=F14,C20=F20,C30=F30,C37=F37),OR(C14=G14,C20=G20,C30=G30,C37=G37)),"تلميذ صاحب أعلى معدل في أحد المجالات وفي نفس الوقت صاحب أدنى معدل في مجال آخر","")</f>
        <v>تلميذ صاحب أعلى معدل في أحد المجالات وفي نفس الوقت صاحب أدنى معدل في مجال آخر</v>
      </c>
      <c r="D46" s="188"/>
      <c r="E46" s="189"/>
      <c r="F46" s="190"/>
      <c r="G46" s="190"/>
      <c r="H46" s="188"/>
      <c r="I46" s="192"/>
      <c r="J46" s="149"/>
      <c r="K46" s="149"/>
      <c r="L46" s="149"/>
    </row>
    <row r="47" spans="2:12">
      <c r="B47" s="196" t="str">
        <f>IF(C47="","","تراجع هام في أحد المواد")</f>
        <v/>
      </c>
      <c r="C47" s="183" t="str">
        <f>IF(MIN(I10:I37)&lt;=-10,"تراجع في أحد المواد أو المجالات بأكثر من 10","")</f>
        <v/>
      </c>
      <c r="D47" s="137"/>
      <c r="E47" s="137"/>
      <c r="F47" s="137"/>
      <c r="G47" s="137"/>
      <c r="H47" s="184"/>
      <c r="I47" s="185"/>
      <c r="J47" s="149"/>
      <c r="K47" s="149"/>
      <c r="L47" s="149"/>
    </row>
    <row r="48" spans="2:12">
      <c r="H48" s="149"/>
      <c r="I48" s="149"/>
      <c r="J48" s="149"/>
      <c r="K48" s="149"/>
      <c r="L48" s="149"/>
    </row>
    <row r="49" spans="2:12">
      <c r="H49" s="149"/>
      <c r="I49" s="149"/>
      <c r="J49" s="149"/>
      <c r="K49" s="149"/>
      <c r="L49" s="149"/>
    </row>
    <row r="50" spans="2:12">
      <c r="B50" s="149"/>
      <c r="E50" s="149"/>
      <c r="F50" s="149"/>
      <c r="G50" s="149"/>
      <c r="H50" s="149"/>
      <c r="I50" s="149"/>
      <c r="J50" s="149"/>
      <c r="K50" s="149"/>
      <c r="L50" s="149"/>
    </row>
    <row r="51" spans="2:12">
      <c r="B51" s="149"/>
      <c r="D51" s="149"/>
      <c r="E51" s="149"/>
      <c r="H51" s="149"/>
      <c r="I51" s="149"/>
      <c r="J51" s="149"/>
      <c r="K51" s="149"/>
      <c r="L51" s="149"/>
    </row>
    <row r="52" spans="2:12">
      <c r="B52" s="149"/>
      <c r="C52" s="152"/>
      <c r="D52" s="149"/>
      <c r="E52" s="149"/>
      <c r="F52" s="156"/>
      <c r="G52" s="156"/>
      <c r="H52" s="149"/>
      <c r="I52" s="149"/>
      <c r="J52" s="149"/>
      <c r="K52" s="149"/>
      <c r="L52" s="149"/>
    </row>
    <row r="53" spans="2:12">
      <c r="B53" s="149"/>
      <c r="D53" s="149"/>
      <c r="E53" s="149"/>
      <c r="H53" s="149"/>
      <c r="I53" s="149"/>
      <c r="J53" s="149"/>
      <c r="K53" s="149"/>
      <c r="L53" s="149"/>
    </row>
    <row r="54" spans="2:12">
      <c r="B54" s="149"/>
      <c r="C54" s="160"/>
      <c r="D54" s="149"/>
      <c r="E54" s="149"/>
      <c r="F54" s="156"/>
      <c r="G54" s="156"/>
      <c r="H54" s="149"/>
      <c r="I54" s="149"/>
      <c r="J54" s="149"/>
      <c r="K54" s="149"/>
      <c r="L54" s="149"/>
    </row>
    <row r="55" spans="2:12">
      <c r="B55" s="149"/>
      <c r="C55" s="149"/>
      <c r="D55" s="149"/>
      <c r="E55" s="149"/>
      <c r="F55" s="149"/>
      <c r="G55" s="149"/>
      <c r="H55" s="149"/>
      <c r="I55" s="149"/>
      <c r="J55" s="149"/>
      <c r="K55" s="149"/>
      <c r="L55" s="149"/>
    </row>
    <row r="56" spans="2:12">
      <c r="B56" s="149"/>
      <c r="C56" s="149"/>
      <c r="D56" s="149"/>
      <c r="E56" s="149"/>
      <c r="F56" s="149"/>
      <c r="G56" s="149"/>
      <c r="H56" s="149"/>
      <c r="I56" s="149"/>
      <c r="J56" s="149"/>
      <c r="K56" s="149"/>
      <c r="L56" s="149"/>
    </row>
    <row r="57" spans="2:12">
      <c r="B57" s="149"/>
      <c r="C57" s="149"/>
      <c r="D57" s="149"/>
      <c r="E57" s="149"/>
      <c r="F57" s="149"/>
      <c r="G57" s="149"/>
      <c r="H57" s="149"/>
      <c r="I57" s="149"/>
      <c r="J57" s="149"/>
      <c r="K57" s="149"/>
      <c r="L57" s="149"/>
    </row>
    <row r="58" spans="2:12">
      <c r="B58" s="149"/>
      <c r="C58" s="149"/>
      <c r="D58" s="149"/>
      <c r="E58" s="149"/>
      <c r="F58" s="149"/>
      <c r="G58" s="149"/>
      <c r="H58" s="149"/>
      <c r="I58" s="149"/>
      <c r="J58" s="149"/>
      <c r="K58" s="149"/>
      <c r="L58" s="149"/>
    </row>
    <row r="59" spans="2:12">
      <c r="B59" s="149"/>
      <c r="C59" s="149"/>
      <c r="D59" s="149"/>
      <c r="E59" s="149"/>
      <c r="F59" s="149"/>
      <c r="G59" s="149"/>
      <c r="H59" s="149"/>
      <c r="I59" s="149"/>
      <c r="J59" s="149"/>
      <c r="K59" s="149"/>
      <c r="L59" s="149"/>
    </row>
    <row r="60" spans="2:12">
      <c r="B60" s="149"/>
      <c r="D60" s="149"/>
      <c r="E60" s="149"/>
      <c r="I60" s="149"/>
      <c r="J60" s="149"/>
      <c r="K60" s="149"/>
      <c r="L60" s="149"/>
    </row>
    <row r="61" spans="2:12">
      <c r="B61" s="149"/>
      <c r="D61" s="149"/>
      <c r="E61" s="149"/>
      <c r="I61" s="149"/>
      <c r="J61" s="149"/>
      <c r="K61" s="149"/>
      <c r="L61" s="149"/>
    </row>
    <row r="62" spans="2:12">
      <c r="B62" s="149"/>
      <c r="E62" s="149"/>
      <c r="I62" s="149"/>
      <c r="J62" s="149"/>
      <c r="K62" s="149"/>
      <c r="L62" s="149"/>
    </row>
    <row r="63" spans="2:12">
      <c r="B63" s="149"/>
      <c r="D63" s="149"/>
      <c r="E63" s="149"/>
      <c r="I63" s="149"/>
      <c r="J63" s="149"/>
      <c r="K63" s="149"/>
      <c r="L63" s="149"/>
    </row>
    <row r="64" spans="2:12">
      <c r="B64" s="149"/>
      <c r="D64" s="149"/>
      <c r="E64" s="149"/>
      <c r="I64" s="149"/>
      <c r="J64" s="149"/>
      <c r="K64" s="149"/>
      <c r="L64" s="149"/>
    </row>
    <row r="65" spans="2:12">
      <c r="B65" s="149"/>
      <c r="C65" s="161"/>
      <c r="D65" s="149"/>
      <c r="E65" s="149"/>
      <c r="I65" s="149"/>
      <c r="J65" s="149"/>
      <c r="K65" s="149"/>
      <c r="L65" s="149"/>
    </row>
    <row r="66" spans="2:12">
      <c r="B66" s="149"/>
      <c r="C66" s="152"/>
      <c r="D66" s="149"/>
      <c r="E66" s="149"/>
      <c r="F66" s="149"/>
      <c r="G66" s="149"/>
      <c r="H66" s="149"/>
      <c r="I66" s="149"/>
      <c r="J66" s="149"/>
      <c r="K66" s="149"/>
      <c r="L66" s="149"/>
    </row>
    <row r="67" spans="2:12">
      <c r="B67" s="149"/>
      <c r="C67" s="152"/>
      <c r="D67" s="149"/>
      <c r="E67" s="149"/>
      <c r="F67" s="149"/>
      <c r="G67" s="149"/>
      <c r="H67" s="149"/>
      <c r="J67" s="149"/>
      <c r="K67" s="149"/>
      <c r="L67" s="149"/>
    </row>
    <row r="68" spans="2:12">
      <c r="C68" s="153"/>
    </row>
  </sheetData>
  <sheetProtection formatCells="0" deleteRows="0" selectLockedCells="1" autoFilter="0"/>
  <mergeCells count="9">
    <mergeCell ref="B16:C16"/>
    <mergeCell ref="B22:C22"/>
    <mergeCell ref="B32:C32"/>
    <mergeCell ref="H1:I1"/>
    <mergeCell ref="H2:I2"/>
    <mergeCell ref="H3:I3"/>
    <mergeCell ref="B5:I5"/>
    <mergeCell ref="C7:E7"/>
    <mergeCell ref="B9:C9"/>
  </mergeCells>
  <conditionalFormatting sqref="F10">
    <cfRule type="cellIs" dxfId="133" priority="53" stopIfTrue="1" operator="equal">
      <formula>$C$10</formula>
    </cfRule>
  </conditionalFormatting>
  <conditionalFormatting sqref="G10">
    <cfRule type="cellIs" dxfId="132" priority="52" stopIfTrue="1" operator="equal">
      <formula>$C$10</formula>
    </cfRule>
  </conditionalFormatting>
  <conditionalFormatting sqref="F11">
    <cfRule type="cellIs" dxfId="131" priority="51" stopIfTrue="1" operator="equal">
      <formula>$C$11</formula>
    </cfRule>
  </conditionalFormatting>
  <conditionalFormatting sqref="G11">
    <cfRule type="cellIs" dxfId="130" priority="50" stopIfTrue="1" operator="equal">
      <formula>$C$11</formula>
    </cfRule>
  </conditionalFormatting>
  <conditionalFormatting sqref="F12">
    <cfRule type="cellIs" dxfId="129" priority="49" stopIfTrue="1" operator="equal">
      <formula>$C$12</formula>
    </cfRule>
  </conditionalFormatting>
  <conditionalFormatting sqref="G12">
    <cfRule type="cellIs" dxfId="128" priority="48" stopIfTrue="1" operator="equal">
      <formula>$C$12</formula>
    </cfRule>
  </conditionalFormatting>
  <conditionalFormatting sqref="F13">
    <cfRule type="cellIs" dxfId="127" priority="47" stopIfTrue="1" operator="equal">
      <formula>$C$13</formula>
    </cfRule>
  </conditionalFormatting>
  <conditionalFormatting sqref="G13">
    <cfRule type="cellIs" dxfId="126" priority="46" stopIfTrue="1" operator="equal">
      <formula>$C$13</formula>
    </cfRule>
  </conditionalFormatting>
  <conditionalFormatting sqref="F14">
    <cfRule type="cellIs" dxfId="125" priority="45" stopIfTrue="1" operator="equal">
      <formula>$C$14</formula>
    </cfRule>
  </conditionalFormatting>
  <conditionalFormatting sqref="G14">
    <cfRule type="cellIs" dxfId="124" priority="44" stopIfTrue="1" operator="equal">
      <formula>$C$14</formula>
    </cfRule>
  </conditionalFormatting>
  <conditionalFormatting sqref="F17">
    <cfRule type="cellIs" dxfId="123" priority="43" stopIfTrue="1" operator="equal">
      <formula>$C$17</formula>
    </cfRule>
  </conditionalFormatting>
  <conditionalFormatting sqref="G17">
    <cfRule type="cellIs" dxfId="122" priority="42" stopIfTrue="1" operator="equal">
      <formula>$C$17</formula>
    </cfRule>
  </conditionalFormatting>
  <conditionalFormatting sqref="F18">
    <cfRule type="cellIs" dxfId="121" priority="41" stopIfTrue="1" operator="equal">
      <formula>$C$18</formula>
    </cfRule>
  </conditionalFormatting>
  <conditionalFormatting sqref="G18">
    <cfRule type="cellIs" dxfId="120" priority="40" stopIfTrue="1" operator="equal">
      <formula>$C$18</formula>
    </cfRule>
  </conditionalFormatting>
  <conditionalFormatting sqref="F19">
    <cfRule type="cellIs" dxfId="119" priority="39" stopIfTrue="1" operator="equal">
      <formula>$C$19</formula>
    </cfRule>
  </conditionalFormatting>
  <conditionalFormatting sqref="G19">
    <cfRule type="cellIs" dxfId="118" priority="38" stopIfTrue="1" operator="equal">
      <formula>$C$19</formula>
    </cfRule>
  </conditionalFormatting>
  <conditionalFormatting sqref="F20">
    <cfRule type="cellIs" dxfId="117" priority="37" stopIfTrue="1" operator="equal">
      <formula>$C$20</formula>
    </cfRule>
  </conditionalFormatting>
  <conditionalFormatting sqref="G20">
    <cfRule type="cellIs" dxfId="116" priority="36" stopIfTrue="1" operator="equal">
      <formula>$C$20</formula>
    </cfRule>
  </conditionalFormatting>
  <conditionalFormatting sqref="F23">
    <cfRule type="cellIs" dxfId="115" priority="35" stopIfTrue="1" operator="equal">
      <formula>$C$23</formula>
    </cfRule>
  </conditionalFormatting>
  <conditionalFormatting sqref="G23">
    <cfRule type="cellIs" dxfId="114" priority="34" stopIfTrue="1" operator="equal">
      <formula>$C$23</formula>
    </cfRule>
  </conditionalFormatting>
  <conditionalFormatting sqref="F24">
    <cfRule type="cellIs" dxfId="113" priority="33" stopIfTrue="1" operator="equal">
      <formula>$C$24</formula>
    </cfRule>
  </conditionalFormatting>
  <conditionalFormatting sqref="G24">
    <cfRule type="cellIs" dxfId="112" priority="32" stopIfTrue="1" operator="equal">
      <formula>$C$24</formula>
    </cfRule>
  </conditionalFormatting>
  <conditionalFormatting sqref="F25:F26 G26">
    <cfRule type="cellIs" dxfId="111" priority="31" stopIfTrue="1" operator="equal">
      <formula>$C$25</formula>
    </cfRule>
  </conditionalFormatting>
  <conditionalFormatting sqref="G25:G26">
    <cfRule type="cellIs" dxfId="110" priority="30" stopIfTrue="1" operator="equal">
      <formula>$C$25</formula>
    </cfRule>
  </conditionalFormatting>
  <conditionalFormatting sqref="G27">
    <cfRule type="cellIs" dxfId="109" priority="29" stopIfTrue="1" operator="equal">
      <formula>$C$27</formula>
    </cfRule>
  </conditionalFormatting>
  <conditionalFormatting sqref="F27">
    <cfRule type="cellIs" dxfId="108" priority="28" stopIfTrue="1" operator="equal">
      <formula>$C$27</formula>
    </cfRule>
  </conditionalFormatting>
  <conditionalFormatting sqref="G28">
    <cfRule type="cellIs" dxfId="107" priority="27" stopIfTrue="1" operator="equal">
      <formula>$C$28</formula>
    </cfRule>
  </conditionalFormatting>
  <conditionalFormatting sqref="F28">
    <cfRule type="cellIs" dxfId="106" priority="26" stopIfTrue="1" operator="equal">
      <formula>$C$28</formula>
    </cfRule>
  </conditionalFormatting>
  <conditionalFormatting sqref="G29">
    <cfRule type="cellIs" dxfId="105" priority="25" stopIfTrue="1" operator="equal">
      <formula>$C$29</formula>
    </cfRule>
  </conditionalFormatting>
  <conditionalFormatting sqref="F29">
    <cfRule type="cellIs" dxfId="104" priority="24" stopIfTrue="1" operator="equal">
      <formula>$C$29</formula>
    </cfRule>
  </conditionalFormatting>
  <conditionalFormatting sqref="G30">
    <cfRule type="cellIs" dxfId="103" priority="23" stopIfTrue="1" operator="equal">
      <formula>$C$30</formula>
    </cfRule>
  </conditionalFormatting>
  <conditionalFormatting sqref="F30">
    <cfRule type="cellIs" dxfId="102" priority="22" stopIfTrue="1" operator="equal">
      <formula>$C$30</formula>
    </cfRule>
  </conditionalFormatting>
  <conditionalFormatting sqref="F33">
    <cfRule type="cellIs" dxfId="101" priority="21" stopIfTrue="1" operator="equal">
      <formula>$C$33</formula>
    </cfRule>
  </conditionalFormatting>
  <conditionalFormatting sqref="G33">
    <cfRule type="cellIs" dxfId="100" priority="20" stopIfTrue="1" operator="equal">
      <formula>$C$33</formula>
    </cfRule>
  </conditionalFormatting>
  <conditionalFormatting sqref="F34">
    <cfRule type="cellIs" dxfId="99" priority="19" stopIfTrue="1" operator="equal">
      <formula>$C$34</formula>
    </cfRule>
  </conditionalFormatting>
  <conditionalFormatting sqref="G34">
    <cfRule type="cellIs" dxfId="98" priority="18" stopIfTrue="1" operator="equal">
      <formula>$C$34</formula>
    </cfRule>
  </conditionalFormatting>
  <conditionalFormatting sqref="F36">
    <cfRule type="cellIs" dxfId="97" priority="17" stopIfTrue="1" operator="equal">
      <formula>$C$36</formula>
    </cfRule>
  </conditionalFormatting>
  <conditionalFormatting sqref="F37">
    <cfRule type="cellIs" dxfId="96" priority="16" stopIfTrue="1" operator="equal">
      <formula>$C$37</formula>
    </cfRule>
  </conditionalFormatting>
  <conditionalFormatting sqref="G36">
    <cfRule type="cellIs" dxfId="95" priority="15" stopIfTrue="1" operator="equal">
      <formula>$C$36</formula>
    </cfRule>
  </conditionalFormatting>
  <conditionalFormatting sqref="G37">
    <cfRule type="cellIs" dxfId="94" priority="14" stopIfTrue="1" operator="equal">
      <formula>$C$37</formula>
    </cfRule>
  </conditionalFormatting>
  <conditionalFormatting sqref="F40">
    <cfRule type="cellIs" dxfId="93" priority="13" stopIfTrue="1" operator="equal">
      <formula>$C$40</formula>
    </cfRule>
  </conditionalFormatting>
  <conditionalFormatting sqref="G40">
    <cfRule type="cellIs" dxfId="92" priority="12" stopIfTrue="1" operator="equal">
      <formula>$C$40</formula>
    </cfRule>
  </conditionalFormatting>
  <conditionalFormatting sqref="F35">
    <cfRule type="cellIs" dxfId="91" priority="11" stopIfTrue="1" operator="equal">
      <formula>$C$35</formula>
    </cfRule>
  </conditionalFormatting>
  <conditionalFormatting sqref="G35">
    <cfRule type="cellIs" dxfId="90" priority="10" stopIfTrue="1" operator="equal">
      <formula>$C$35</formula>
    </cfRule>
  </conditionalFormatting>
  <conditionalFormatting sqref="H10:H38 H40">
    <cfRule type="containsText" dxfId="89" priority="9" operator="containsText" text="للتثبت">
      <formula>NOT(ISERROR(SEARCH("للتثبت",H10)))</formula>
    </cfRule>
  </conditionalFormatting>
  <conditionalFormatting sqref="I10:I30">
    <cfRule type="iconSet" priority="8">
      <iconSet iconSet="3Arrows">
        <cfvo type="percent" val="0"/>
        <cfvo type="num" val="0"/>
        <cfvo type="num" val="0" gte="0"/>
      </iconSet>
    </cfRule>
  </conditionalFormatting>
  <conditionalFormatting sqref="I33:I37">
    <cfRule type="iconSet" priority="7">
      <iconSet iconSet="3Arrows">
        <cfvo type="percent" val="0"/>
        <cfvo type="num" val="0"/>
        <cfvo type="num" val="0" gte="0"/>
      </iconSet>
    </cfRule>
  </conditionalFormatting>
  <conditionalFormatting sqref="I29">
    <cfRule type="iconSet" priority="6">
      <iconSet iconSet="3Arrows">
        <cfvo type="percent" val="0"/>
        <cfvo type="num" val="0"/>
        <cfvo type="num" val="0" gte="0"/>
      </iconSet>
    </cfRule>
  </conditionalFormatting>
  <conditionalFormatting sqref="I26">
    <cfRule type="iconSet" priority="4">
      <iconSet iconSet="3Arrows">
        <cfvo type="percent" val="0"/>
        <cfvo type="num" val="0"/>
        <cfvo type="num" val="0" gte="0"/>
      </iconSet>
    </cfRule>
    <cfRule type="iconSet" priority="5">
      <iconSet iconSet="3Arrows">
        <cfvo type="percent" val="0"/>
        <cfvo type="num" val="0"/>
        <cfvo type="num" val="0" gte="0"/>
      </iconSet>
    </cfRule>
  </conditionalFormatting>
  <conditionalFormatting sqref="F39">
    <cfRule type="cellIs" dxfId="88" priority="3" stopIfTrue="1" operator="equal">
      <formula>$C$39</formula>
    </cfRule>
  </conditionalFormatting>
  <conditionalFormatting sqref="G39">
    <cfRule type="cellIs" dxfId="87" priority="2" stopIfTrue="1" operator="equal">
      <formula>$C$39</formula>
    </cfRule>
  </conditionalFormatting>
  <conditionalFormatting sqref="C40">
    <cfRule type="iconSet" priority="1">
      <iconSet iconSet="3Arrows">
        <cfvo type="percent" val="0"/>
        <cfvo type="num" val="$C$39"/>
        <cfvo type="num" val="$C$39"/>
      </iconSet>
    </cfRule>
  </conditionalFormatting>
  <dataValidations count="2">
    <dataValidation type="whole" allowBlank="1" showInputMessage="1" showErrorMessage="1" sqref="H7">
      <formula1>1</formula1>
      <formula2>45</formula2>
    </dataValidation>
    <dataValidation type="whole" allowBlank="1" showInputMessage="1" showErrorMessage="1" sqref="WVT983050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formula1>1</formula1>
      <formula2>35</formula2>
    </dataValidation>
  </dataValidations>
  <pageMargins left="0" right="0" top="0.19685039370078741" bottom="0.19685039370078741"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sheetPr>
    <tabColor theme="5" tint="-0.249977111117893"/>
  </sheetPr>
  <dimension ref="A7:O44"/>
  <sheetViews>
    <sheetView rightToLeft="1" zoomScale="70" zoomScaleNormal="70" workbookViewId="0">
      <selection activeCell="J15" sqref="J15"/>
    </sheetView>
  </sheetViews>
  <sheetFormatPr baseColWidth="10" defaultRowHeight="12.75"/>
  <cols>
    <col min="1" max="1" width="15.28515625" style="255" customWidth="1"/>
    <col min="2" max="2" width="8" style="256" customWidth="1"/>
    <col min="3" max="3" width="7.5703125" style="256" customWidth="1"/>
    <col min="4" max="4" width="24.7109375" style="256" customWidth="1"/>
    <col min="5" max="5" width="6.85546875" style="256" customWidth="1"/>
    <col min="6" max="6" width="7.140625" style="256" customWidth="1"/>
    <col min="7" max="7" width="14.7109375" style="256" customWidth="1"/>
    <col min="8" max="8" width="9.42578125" style="256" customWidth="1"/>
    <col min="9" max="9" width="8.7109375" style="256" customWidth="1"/>
    <col min="10" max="10" width="15" style="256" customWidth="1"/>
    <col min="11" max="11" width="13.5703125" style="256" customWidth="1"/>
    <col min="12" max="13" width="11.42578125" style="256"/>
    <col min="14" max="14" width="11.85546875" style="256" customWidth="1"/>
    <col min="15" max="16384" width="11.42578125" style="256"/>
  </cols>
  <sheetData>
    <row r="7" spans="1:15" ht="18" customHeight="1">
      <c r="D7" s="452" t="s">
        <v>135</v>
      </c>
      <c r="E7" s="452"/>
      <c r="F7" s="452"/>
      <c r="K7" s="144" t="s">
        <v>98</v>
      </c>
      <c r="L7" s="304">
        <v>1</v>
      </c>
      <c r="M7" s="132"/>
      <c r="N7" s="132"/>
      <c r="O7" s="132"/>
    </row>
    <row r="8" spans="1:15" ht="20.25" customHeight="1" thickBot="1">
      <c r="A8" s="257" t="s">
        <v>128</v>
      </c>
      <c r="B8" s="453" t="str">
        <f>VLOOKUP(L7,ثلاثي2!A5:AK49,2,FALSE)</f>
        <v/>
      </c>
      <c r="C8" s="453"/>
      <c r="D8" s="309" t="s">
        <v>129</v>
      </c>
      <c r="E8" s="454">
        <f>دفتر2!H1</f>
        <v>0</v>
      </c>
      <c r="F8" s="454"/>
      <c r="G8" s="455" t="s">
        <v>130</v>
      </c>
      <c r="H8" s="455"/>
      <c r="I8" s="258">
        <f>دفتر2!H3</f>
        <v>45</v>
      </c>
      <c r="K8" s="132"/>
      <c r="N8" s="132"/>
      <c r="O8" s="132"/>
    </row>
    <row r="9" spans="1:15" ht="16.5" thickTop="1" thickBot="1">
      <c r="A9" s="259"/>
      <c r="B9" s="260"/>
      <c r="C9" s="260"/>
      <c r="D9" s="260"/>
      <c r="E9" s="260"/>
      <c r="F9" s="261"/>
      <c r="G9" s="444"/>
      <c r="H9" s="444"/>
      <c r="I9" s="444"/>
      <c r="K9" s="141"/>
      <c r="L9" s="141"/>
      <c r="M9" s="141"/>
      <c r="N9" s="141"/>
      <c r="O9" s="141"/>
    </row>
    <row r="10" spans="1:15" ht="14.25" thickTop="1" thickBot="1">
      <c r="A10" s="262"/>
      <c r="B10" s="263"/>
      <c r="C10" s="263"/>
      <c r="D10" s="263"/>
      <c r="E10" s="263"/>
      <c r="F10" s="264"/>
      <c r="G10" s="444"/>
      <c r="H10" s="444"/>
      <c r="I10" s="444"/>
    </row>
    <row r="11" spans="1:15" ht="12.75" customHeight="1" thickTop="1" thickBot="1">
      <c r="A11" s="262"/>
      <c r="B11" s="263"/>
      <c r="C11" s="263"/>
      <c r="D11" s="263"/>
      <c r="E11" s="263"/>
      <c r="F11" s="264"/>
      <c r="G11" s="444"/>
      <c r="H11" s="444"/>
      <c r="I11" s="444"/>
    </row>
    <row r="12" spans="1:15" ht="6.75" customHeight="1" thickTop="1" thickBot="1">
      <c r="A12" s="265"/>
      <c r="B12" s="266"/>
      <c r="C12" s="266"/>
      <c r="D12" s="266"/>
      <c r="E12" s="266"/>
      <c r="F12" s="267"/>
      <c r="G12" s="444"/>
      <c r="H12" s="444"/>
      <c r="I12" s="444"/>
    </row>
    <row r="13" spans="1:15" ht="30" customHeight="1" thickTop="1" thickBot="1">
      <c r="A13" s="268"/>
      <c r="B13" s="292">
        <f>VLOOKUP(L7,ثلاثي2!A5:AK49,4,FALSE)</f>
        <v>0</v>
      </c>
      <c r="C13" s="445">
        <f>VLOOKUP(L7,ثلاثي2!A5:AK49,9,FALSE)</f>
        <v>0</v>
      </c>
      <c r="D13" s="448"/>
      <c r="E13" s="292">
        <f>دفتر2!G10</f>
        <v>0</v>
      </c>
      <c r="F13" s="292">
        <f>دفتر2!F10</f>
        <v>0</v>
      </c>
      <c r="G13" s="270"/>
      <c r="H13" s="270"/>
      <c r="I13" s="270"/>
    </row>
    <row r="14" spans="1:15" ht="27.75" customHeight="1" thickTop="1" thickBot="1">
      <c r="A14" s="271"/>
      <c r="B14" s="292">
        <f>VLOOKUP(L7,ثلاثي2!A5:AK49,5,FALSE)</f>
        <v>0</v>
      </c>
      <c r="C14" s="445"/>
      <c r="D14" s="449"/>
      <c r="E14" s="292">
        <f>دفتر2!G11</f>
        <v>0</v>
      </c>
      <c r="F14" s="292">
        <f>دفتر2!F11</f>
        <v>0</v>
      </c>
      <c r="G14" s="450">
        <f>VLOOKUP(L7,ثلاثي2!A5:AK49,35,FALSE)</f>
        <v>0</v>
      </c>
      <c r="H14" s="451">
        <f>دفتر2!G40</f>
        <v>0</v>
      </c>
      <c r="I14" s="451">
        <f>دفتر2!F40</f>
        <v>0</v>
      </c>
    </row>
    <row r="15" spans="1:15" ht="24.75" customHeight="1" thickTop="1" thickBot="1">
      <c r="A15" s="271"/>
      <c r="B15" s="292">
        <f>VLOOKUP(L7,ثلاثي2!A5:AK49,6,FALSE)</f>
        <v>0</v>
      </c>
      <c r="C15" s="445"/>
      <c r="D15" s="449"/>
      <c r="E15" s="292">
        <f>دفتر2!G12</f>
        <v>0</v>
      </c>
      <c r="F15" s="292">
        <f>دفتر2!F12</f>
        <v>0</v>
      </c>
      <c r="G15" s="450"/>
      <c r="H15" s="451"/>
      <c r="I15" s="451"/>
    </row>
    <row r="16" spans="1:15" ht="27" customHeight="1" thickTop="1" thickBot="1">
      <c r="A16" s="271"/>
      <c r="B16" s="292">
        <f>VLOOKUP(L7,ثلاثي2!A5:AK49,7,FALSE)</f>
        <v>0</v>
      </c>
      <c r="C16" s="402"/>
      <c r="D16" s="449"/>
      <c r="E16" s="292">
        <f>دفتر2!G13</f>
        <v>0</v>
      </c>
      <c r="F16" s="292">
        <f>دفتر2!F13</f>
        <v>0</v>
      </c>
      <c r="G16" s="443"/>
      <c r="H16" s="443"/>
      <c r="I16" s="443"/>
    </row>
    <row r="17" spans="1:9" ht="42.75" customHeight="1" thickTop="1" thickBot="1">
      <c r="A17" s="272"/>
      <c r="B17" s="273"/>
      <c r="C17" s="274"/>
      <c r="D17" s="275"/>
      <c r="E17" s="273"/>
      <c r="F17" s="276"/>
      <c r="G17" s="444"/>
      <c r="H17" s="444"/>
      <c r="I17" s="444"/>
    </row>
    <row r="18" spans="1:9" ht="29.25" customHeight="1" thickTop="1" thickBot="1">
      <c r="A18" s="440"/>
      <c r="B18" s="292">
        <f>VLOOKUP(L7,ثلاثي2!A5:AK49,11,FALSE)</f>
        <v>0</v>
      </c>
      <c r="C18" s="445">
        <f>VLOOKUP(L7,ثلاثي2!A5:AK49,15,FALSE)</f>
        <v>0</v>
      </c>
      <c r="D18" s="444"/>
      <c r="E18" s="292">
        <f>دفتر2!G17</f>
        <v>0</v>
      </c>
      <c r="F18" s="292">
        <f>دفتر2!F17</f>
        <v>0</v>
      </c>
      <c r="G18" s="444"/>
      <c r="H18" s="444"/>
      <c r="I18" s="444"/>
    </row>
    <row r="19" spans="1:9" ht="27" customHeight="1" thickTop="1" thickBot="1">
      <c r="A19" s="441"/>
      <c r="B19" s="292">
        <f>VLOOKUP(L7,ثلاثي2!A5:AK49,12,FALSE)</f>
        <v>0</v>
      </c>
      <c r="C19" s="445"/>
      <c r="D19" s="444"/>
      <c r="E19" s="292">
        <f>دفتر2!G18</f>
        <v>0</v>
      </c>
      <c r="F19" s="292">
        <f>دفتر2!F18</f>
        <v>0</v>
      </c>
      <c r="G19" s="444"/>
      <c r="H19" s="444"/>
      <c r="I19" s="444"/>
    </row>
    <row r="20" spans="1:9" ht="26.25" customHeight="1" thickTop="1" thickBot="1">
      <c r="A20" s="442"/>
      <c r="B20" s="292">
        <f>VLOOKUP(L7,ثلاثي2!A5:AK49,13,FALSE)</f>
        <v>0</v>
      </c>
      <c r="C20" s="445"/>
      <c r="D20" s="444"/>
      <c r="E20" s="292">
        <f>دفتر2!G19</f>
        <v>0</v>
      </c>
      <c r="F20" s="292">
        <f>دفتر2!F19</f>
        <v>0</v>
      </c>
      <c r="G20" s="446" t="str">
        <f>VLOOKUP(L7,ثلاثي2!A5:AK49,37,FALSE)</f>
        <v/>
      </c>
      <c r="H20" s="447"/>
      <c r="I20" s="447"/>
    </row>
    <row r="21" spans="1:9" ht="14.25" thickTop="1" thickBot="1">
      <c r="A21" s="259"/>
      <c r="B21" s="260"/>
      <c r="C21" s="277"/>
      <c r="D21" s="288"/>
      <c r="E21" s="279"/>
      <c r="F21" s="280"/>
      <c r="G21" s="447"/>
      <c r="H21" s="447"/>
      <c r="I21" s="447"/>
    </row>
    <row r="22" spans="1:9" ht="14.25" thickTop="1" thickBot="1">
      <c r="A22" s="262"/>
      <c r="B22" s="281"/>
      <c r="C22" s="282"/>
      <c r="D22" s="289"/>
      <c r="E22" s="263"/>
      <c r="F22" s="284"/>
      <c r="G22" s="447"/>
      <c r="H22" s="447"/>
      <c r="I22" s="447"/>
    </row>
    <row r="23" spans="1:9" ht="6.75" customHeight="1" thickTop="1" thickBot="1">
      <c r="A23" s="262"/>
      <c r="B23" s="263"/>
      <c r="C23" s="282"/>
      <c r="D23" s="289"/>
      <c r="E23" s="263"/>
      <c r="F23" s="284"/>
      <c r="G23" s="447"/>
      <c r="H23" s="447"/>
      <c r="I23" s="447"/>
    </row>
    <row r="24" spans="1:9" ht="15" customHeight="1" thickTop="1" thickBot="1">
      <c r="A24" s="265"/>
      <c r="B24" s="285"/>
      <c r="C24" s="286"/>
      <c r="D24" s="266"/>
      <c r="E24" s="266"/>
      <c r="F24" s="287"/>
      <c r="G24" s="447"/>
      <c r="H24" s="447"/>
      <c r="I24" s="447"/>
    </row>
    <row r="25" spans="1:9" ht="16.5" customHeight="1" thickTop="1" thickBot="1">
      <c r="A25" s="426" t="s">
        <v>131</v>
      </c>
      <c r="B25" s="427"/>
      <c r="C25" s="426"/>
      <c r="D25" s="427"/>
      <c r="E25" s="426"/>
      <c r="F25" s="427"/>
      <c r="G25" s="408"/>
      <c r="H25" s="409"/>
      <c r="I25" s="410"/>
    </row>
    <row r="26" spans="1:9" ht="24.75" customHeight="1" thickTop="1" thickBot="1">
      <c r="A26" s="433"/>
      <c r="B26" s="292">
        <f>VLOOKUP(L7,ثلاثي2!A5:AK49,17,FALSE)</f>
        <v>0</v>
      </c>
      <c r="C26" s="402">
        <f>VLOOKUP(L7,ثلاثي2!A5:AK49,25,FALSE)</f>
        <v>0</v>
      </c>
      <c r="D26" s="437"/>
      <c r="E26" s="292">
        <f>دفتر2!G23</f>
        <v>0</v>
      </c>
      <c r="F26" s="292">
        <f>دفتر2!F23</f>
        <v>0</v>
      </c>
      <c r="G26" s="411"/>
      <c r="H26" s="412"/>
      <c r="I26" s="413"/>
    </row>
    <row r="27" spans="1:9" ht="21.75" customHeight="1" thickTop="1" thickBot="1">
      <c r="A27" s="434"/>
      <c r="B27" s="292">
        <f>VLOOKUP(L7,ثلاثي2!A5:AK49,18,FALSE)</f>
        <v>0</v>
      </c>
      <c r="C27" s="403"/>
      <c r="D27" s="438"/>
      <c r="E27" s="292">
        <f>دفتر2!G24</f>
        <v>0</v>
      </c>
      <c r="F27" s="292">
        <f>دفتر2!F24</f>
        <v>0</v>
      </c>
      <c r="G27" s="411"/>
      <c r="H27" s="412"/>
      <c r="I27" s="413"/>
    </row>
    <row r="28" spans="1:9" ht="21" customHeight="1" thickTop="1" thickBot="1">
      <c r="A28" s="434"/>
      <c r="B28" s="292">
        <f>VLOOKUP(L7,ثلاثي2!A5:AK49,19,FALSE)</f>
        <v>0</v>
      </c>
      <c r="C28" s="403"/>
      <c r="D28" s="438"/>
      <c r="E28" s="292">
        <f>دفتر2!G25</f>
        <v>0</v>
      </c>
      <c r="F28" s="292">
        <f>دفتر2!F25</f>
        <v>0</v>
      </c>
      <c r="G28" s="411"/>
      <c r="H28" s="412"/>
      <c r="I28" s="413"/>
    </row>
    <row r="29" spans="1:9" ht="23.25" customHeight="1" thickTop="1" thickBot="1">
      <c r="A29" s="435"/>
      <c r="B29" s="292">
        <f>VLOOKUP(L7,ثلاثي2!A5:AK49,20,FALSE)</f>
        <v>0</v>
      </c>
      <c r="C29" s="403"/>
      <c r="D29" s="438"/>
      <c r="E29" s="292">
        <f>دفتر2!G26</f>
        <v>0</v>
      </c>
      <c r="F29" s="292">
        <f>دفتر2!F26</f>
        <v>0</v>
      </c>
      <c r="G29" s="411"/>
      <c r="H29" s="412"/>
      <c r="I29" s="413"/>
    </row>
    <row r="30" spans="1:9" ht="14.25" customHeight="1" thickTop="1" thickBot="1">
      <c r="A30" s="426" t="s">
        <v>132</v>
      </c>
      <c r="B30" s="427"/>
      <c r="C30" s="403"/>
      <c r="D30" s="438"/>
      <c r="E30" s="428"/>
      <c r="F30" s="429"/>
      <c r="G30" s="411"/>
      <c r="H30" s="412"/>
      <c r="I30" s="413"/>
    </row>
    <row r="31" spans="1:9" ht="24.75" customHeight="1" thickTop="1" thickBot="1">
      <c r="A31" s="440"/>
      <c r="B31" s="303">
        <f>VLOOKUP(L7,ثلاثي2!A5:AK49,21,FALSE)</f>
        <v>0</v>
      </c>
      <c r="C31" s="403"/>
      <c r="D31" s="438"/>
      <c r="E31" s="292">
        <f>دفتر2!G27</f>
        <v>0</v>
      </c>
      <c r="F31" s="292">
        <f>دفتر2!F27</f>
        <v>0</v>
      </c>
      <c r="G31" s="411"/>
      <c r="H31" s="412"/>
      <c r="I31" s="413"/>
    </row>
    <row r="32" spans="1:9" ht="14.25" thickTop="1" thickBot="1">
      <c r="A32" s="441"/>
      <c r="B32" s="417">
        <f>VLOOKUP(L7,ثلاثي2!A5:AK49,22,FALSE)</f>
        <v>0</v>
      </c>
      <c r="C32" s="403"/>
      <c r="D32" s="438"/>
      <c r="E32" s="418">
        <f>دفتر2!G28</f>
        <v>0</v>
      </c>
      <c r="F32" s="418">
        <f>دفتر2!F28</f>
        <v>0</v>
      </c>
      <c r="G32" s="414"/>
      <c r="H32" s="415"/>
      <c r="I32" s="416"/>
    </row>
    <row r="33" spans="1:9" ht="9.75" customHeight="1" thickTop="1" thickBot="1">
      <c r="A33" s="442"/>
      <c r="B33" s="407"/>
      <c r="C33" s="403"/>
      <c r="D33" s="438"/>
      <c r="E33" s="419"/>
      <c r="F33" s="419"/>
      <c r="G33" s="420"/>
      <c r="H33" s="421"/>
      <c r="I33" s="422"/>
    </row>
    <row r="34" spans="1:9" ht="12.75" customHeight="1" thickTop="1" thickBot="1">
      <c r="A34" s="426" t="s">
        <v>133</v>
      </c>
      <c r="B34" s="427"/>
      <c r="C34" s="403"/>
      <c r="D34" s="438"/>
      <c r="E34" s="428"/>
      <c r="F34" s="429"/>
      <c r="G34" s="423"/>
      <c r="H34" s="424"/>
      <c r="I34" s="425"/>
    </row>
    <row r="35" spans="1:9" ht="14.25" thickTop="1" thickBot="1">
      <c r="A35" s="430"/>
      <c r="B35" s="417">
        <f>IF(VLOOKUP(L7,ثلاثي2!A5:AK49,23,FALSE)=7.77,"معفى",VLOOKUP(L7,ثلاثي2!A5:AK49,23,FALSE))</f>
        <v>0</v>
      </c>
      <c r="C35" s="403"/>
      <c r="D35" s="438"/>
      <c r="E35" s="432">
        <f>دفتر2!G29</f>
        <v>0</v>
      </c>
      <c r="F35" s="432">
        <f>دفتر2!F29</f>
        <v>0</v>
      </c>
      <c r="G35" s="423"/>
      <c r="H35" s="424"/>
      <c r="I35" s="425"/>
    </row>
    <row r="36" spans="1:9" ht="9" customHeight="1" thickTop="1" thickBot="1">
      <c r="A36" s="431"/>
      <c r="B36" s="407"/>
      <c r="C36" s="436"/>
      <c r="D36" s="439"/>
      <c r="E36" s="432"/>
      <c r="F36" s="432"/>
      <c r="G36" s="423" t="s">
        <v>134</v>
      </c>
      <c r="H36" s="424"/>
      <c r="I36" s="425"/>
    </row>
    <row r="37" spans="1:9" ht="13.5" thickTop="1">
      <c r="A37" s="293"/>
      <c r="B37" s="294"/>
      <c r="C37" s="294"/>
      <c r="D37" s="294"/>
      <c r="E37" s="294"/>
      <c r="F37" s="295"/>
      <c r="G37" s="423"/>
      <c r="H37" s="424"/>
      <c r="I37" s="425"/>
    </row>
    <row r="38" spans="1:9">
      <c r="A38" s="296"/>
      <c r="B38" s="297"/>
      <c r="C38" s="297"/>
      <c r="D38" s="297"/>
      <c r="E38" s="297"/>
      <c r="F38" s="298"/>
      <c r="G38" s="423"/>
      <c r="H38" s="424"/>
      <c r="I38" s="425"/>
    </row>
    <row r="39" spans="1:9" ht="19.5" customHeight="1" thickBot="1">
      <c r="A39" s="296"/>
      <c r="B39" s="297"/>
      <c r="C39" s="297"/>
      <c r="D39" s="297"/>
      <c r="E39" s="297"/>
      <c r="F39" s="298"/>
      <c r="G39" s="423"/>
      <c r="H39" s="424"/>
      <c r="I39" s="425"/>
    </row>
    <row r="40" spans="1:9" ht="25.5" customHeight="1" thickTop="1" thickBot="1">
      <c r="A40" s="299"/>
      <c r="B40" s="291">
        <f>VLOOKUP(L7,ثلاثي2!A5:AK49,27,FALSE)</f>
        <v>0</v>
      </c>
      <c r="C40" s="402">
        <f>VLOOKUP(L7,ثلاثي2!A5:AK49,32,FALSE)</f>
        <v>0</v>
      </c>
      <c r="D40" s="405"/>
      <c r="E40" s="292">
        <f>دفتر2!G33</f>
        <v>0</v>
      </c>
      <c r="F40" s="292">
        <f>دفتر2!F33</f>
        <v>0</v>
      </c>
      <c r="G40" s="408"/>
      <c r="H40" s="409"/>
      <c r="I40" s="410"/>
    </row>
    <row r="41" spans="1:9" ht="23.25" customHeight="1" thickTop="1" thickBot="1">
      <c r="A41" s="299"/>
      <c r="B41" s="291">
        <f>VLOOKUP(L7,ثلاثي2!A5:AK49,28,FALSE)</f>
        <v>0</v>
      </c>
      <c r="C41" s="403"/>
      <c r="D41" s="406"/>
      <c r="E41" s="292">
        <f>دفتر2!G34</f>
        <v>0</v>
      </c>
      <c r="F41" s="292">
        <f>دفتر2!F34</f>
        <v>0</v>
      </c>
      <c r="G41" s="411"/>
      <c r="H41" s="412"/>
      <c r="I41" s="413"/>
    </row>
    <row r="42" spans="1:9" ht="24.75" customHeight="1" thickTop="1" thickBot="1">
      <c r="A42" s="299"/>
      <c r="B42" s="291">
        <f>VLOOKUP(L7,ثلاثي2!A5:AK49,29,FALSE)</f>
        <v>0</v>
      </c>
      <c r="C42" s="403"/>
      <c r="D42" s="406"/>
      <c r="E42" s="292">
        <f>دفتر2!G35</f>
        <v>0</v>
      </c>
      <c r="F42" s="292">
        <f>دفتر2!F35</f>
        <v>0</v>
      </c>
      <c r="G42" s="411"/>
      <c r="H42" s="412"/>
      <c r="I42" s="413"/>
    </row>
    <row r="43" spans="1:9" ht="24.75" customHeight="1" thickTop="1" thickBot="1">
      <c r="A43" s="272"/>
      <c r="B43" s="302">
        <f>VLOOKUP(L7,ثلاثي2!A5:AK49,30,FALSE)</f>
        <v>0</v>
      </c>
      <c r="C43" s="404"/>
      <c r="D43" s="407"/>
      <c r="E43" s="292">
        <f>دفتر2!G36</f>
        <v>0</v>
      </c>
      <c r="F43" s="292">
        <f>دفتر2!F36</f>
        <v>0</v>
      </c>
      <c r="G43" s="414"/>
      <c r="H43" s="415"/>
      <c r="I43" s="416"/>
    </row>
    <row r="44" spans="1:9" ht="21" customHeight="1" thickTop="1">
      <c r="A44" s="300"/>
      <c r="B44" s="263"/>
      <c r="C44" s="301"/>
      <c r="D44" s="301"/>
      <c r="E44" s="263"/>
      <c r="F44" s="263"/>
      <c r="G44" s="263"/>
      <c r="H44" s="263"/>
      <c r="I44" s="263"/>
    </row>
  </sheetData>
  <sheetProtection deleteRows="0" selectLockedCells="1"/>
  <mergeCells count="40">
    <mergeCell ref="C40:C43"/>
    <mergeCell ref="D40:D43"/>
    <mergeCell ref="G40:I43"/>
    <mergeCell ref="B32:B33"/>
    <mergeCell ref="E32:E33"/>
    <mergeCell ref="F32:F33"/>
    <mergeCell ref="G33:I35"/>
    <mergeCell ref="A34:B34"/>
    <mergeCell ref="E34:F34"/>
    <mergeCell ref="A35:A36"/>
    <mergeCell ref="B35:B36"/>
    <mergeCell ref="E35:E36"/>
    <mergeCell ref="F35:F36"/>
    <mergeCell ref="A25:B25"/>
    <mergeCell ref="C25:D25"/>
    <mergeCell ref="E25:F25"/>
    <mergeCell ref="G25:I32"/>
    <mergeCell ref="A26:A29"/>
    <mergeCell ref="C26:C36"/>
    <mergeCell ref="D26:D36"/>
    <mergeCell ref="A30:B30"/>
    <mergeCell ref="E30:F30"/>
    <mergeCell ref="A31:A33"/>
    <mergeCell ref="G36:I39"/>
    <mergeCell ref="G16:I16"/>
    <mergeCell ref="G17:I19"/>
    <mergeCell ref="A18:A20"/>
    <mergeCell ref="C18:C20"/>
    <mergeCell ref="D18:D20"/>
    <mergeCell ref="G20:I24"/>
    <mergeCell ref="C13:C16"/>
    <mergeCell ref="D13:D16"/>
    <mergeCell ref="G14:G15"/>
    <mergeCell ref="H14:H15"/>
    <mergeCell ref="I14:I15"/>
    <mergeCell ref="D7:F7"/>
    <mergeCell ref="B8:C8"/>
    <mergeCell ref="E8:F8"/>
    <mergeCell ref="G8:H8"/>
    <mergeCell ref="G9:I12"/>
  </mergeCells>
  <pageMargins left="0" right="0" top="0.19685039370078741" bottom="0.19685039370078741" header="0.51181102362204722" footer="0.51181102362204722"/>
  <pageSetup paperSize="9" scale="98" orientation="portrait" r:id="rId1"/>
  <headerFooter alignWithMargins="0"/>
  <colBreaks count="1" manualBreakCount="1">
    <brk id="9" max="43" man="1"/>
  </colBreaks>
  <drawing r:id="rId2"/>
  <legacyDrawing r:id="rId3"/>
</worksheet>
</file>

<file path=xl/worksheets/sheet9.xml><?xml version="1.0" encoding="utf-8"?>
<worksheet xmlns="http://schemas.openxmlformats.org/spreadsheetml/2006/main" xmlns:r="http://schemas.openxmlformats.org/officeDocument/2006/relationships">
  <sheetPr>
    <tabColor theme="1"/>
  </sheetPr>
  <dimension ref="A1:AZ175"/>
  <sheetViews>
    <sheetView rightToLeft="1" tabSelected="1" showWhiteSpace="0" topLeftCell="Q1" zoomScale="85" zoomScaleNormal="85" zoomScaleSheetLayoutView="100" workbookViewId="0">
      <selection activeCell="AO5" sqref="AO5:AO49"/>
    </sheetView>
  </sheetViews>
  <sheetFormatPr baseColWidth="10" defaultRowHeight="15"/>
  <cols>
    <col min="1" max="1" width="3.42578125" style="17" customWidth="1"/>
    <col min="2" max="2" width="11.42578125" style="16" customWidth="1"/>
    <col min="3" max="3" width="5" style="16" customWidth="1"/>
    <col min="4" max="4" width="5.140625" style="16" customWidth="1"/>
    <col min="5" max="5" width="5.7109375" style="16" bestFit="1" customWidth="1"/>
    <col min="6" max="6" width="5.7109375" style="16" customWidth="1"/>
    <col min="7" max="7" width="5.5703125" style="16" bestFit="1" customWidth="1"/>
    <col min="8" max="8" width="5.7109375" style="16" customWidth="1"/>
    <col min="9" max="9" width="5.42578125" style="16" customWidth="1"/>
    <col min="10" max="10" width="5.28515625" style="16" customWidth="1"/>
    <col min="11" max="11" width="5.5703125" style="16" bestFit="1" customWidth="1"/>
    <col min="12" max="12" width="5.28515625" style="16" customWidth="1"/>
    <col min="13" max="13" width="5.42578125" style="16" bestFit="1" customWidth="1"/>
    <col min="14" max="14" width="7" style="16" bestFit="1" customWidth="1"/>
    <col min="15" max="15" width="5.42578125" style="16" bestFit="1" customWidth="1"/>
    <col min="16" max="16" width="5.5703125" style="16" customWidth="1"/>
    <col min="17" max="20" width="5.28515625" style="16" customWidth="1"/>
    <col min="21" max="23" width="5.42578125" style="16" bestFit="1" customWidth="1"/>
    <col min="24" max="24" width="6.42578125" style="16" customWidth="1"/>
    <col min="25" max="25" width="5.42578125" style="16" customWidth="1"/>
    <col min="26" max="26" width="5.28515625" style="16" customWidth="1"/>
    <col min="27" max="27" width="5.140625" style="16" customWidth="1"/>
    <col min="28" max="28" width="5.7109375" style="16" customWidth="1"/>
    <col min="29" max="30" width="5.28515625" style="16" customWidth="1"/>
    <col min="31" max="31" width="5.5703125" style="16" customWidth="1"/>
    <col min="32" max="32" width="5.140625" style="16" customWidth="1"/>
    <col min="33" max="33" width="3.85546875" style="16" customWidth="1"/>
    <col min="34" max="34" width="6.140625" style="16" customWidth="1"/>
    <col min="35" max="35" width="5.42578125" style="16" bestFit="1" customWidth="1"/>
    <col min="36" max="36" width="4.28515625" style="16" customWidth="1"/>
    <col min="37" max="37" width="4.42578125" style="16" customWidth="1"/>
    <col min="38" max="38" width="11.42578125" style="16"/>
    <col min="39" max="39" width="7.140625" style="198" customWidth="1"/>
    <col min="40" max="40" width="10.5703125" style="198" customWidth="1"/>
    <col min="41" max="42" width="7.85546875" style="198" customWidth="1"/>
    <col min="43" max="43" width="10.85546875" style="198" bestFit="1" customWidth="1"/>
    <col min="44" max="44" width="6.85546875" style="198" customWidth="1"/>
    <col min="45" max="45" width="6.28515625" style="198" customWidth="1"/>
    <col min="46" max="46" width="9.7109375" style="198" customWidth="1"/>
    <col min="47" max="49" width="7.140625" style="198" customWidth="1"/>
    <col min="50" max="50" width="6.42578125" style="198" customWidth="1"/>
    <col min="51" max="52" width="7.140625" style="198" customWidth="1"/>
    <col min="53" max="257" width="11.42578125" style="16"/>
    <col min="258" max="258" width="4.28515625" style="16" bestFit="1" customWidth="1"/>
    <col min="259" max="259" width="11.42578125" style="16" customWidth="1"/>
    <col min="260" max="260" width="5" style="16" customWidth="1"/>
    <col min="261" max="261" width="5.140625" style="16" customWidth="1"/>
    <col min="262" max="262" width="5.7109375" style="16" bestFit="1" customWidth="1"/>
    <col min="263" max="263" width="5.7109375" style="16" customWidth="1"/>
    <col min="264" max="264" width="5.5703125" style="16" bestFit="1" customWidth="1"/>
    <col min="265" max="265" width="5.7109375" style="16" customWidth="1"/>
    <col min="266" max="266" width="5.42578125" style="16" customWidth="1"/>
    <col min="267" max="267" width="5.28515625" style="16" customWidth="1"/>
    <col min="268" max="268" width="5.5703125" style="16" bestFit="1" customWidth="1"/>
    <col min="269" max="269" width="5.28515625" style="16" customWidth="1"/>
    <col min="270" max="272" width="5.42578125" style="16" bestFit="1" customWidth="1"/>
    <col min="273" max="273" width="3.7109375" style="16" customWidth="1"/>
    <col min="274" max="277" width="5.28515625" style="16" customWidth="1"/>
    <col min="278" max="280" width="5.42578125" style="16" bestFit="1" customWidth="1"/>
    <col min="281" max="281" width="6.42578125" style="16" bestFit="1" customWidth="1"/>
    <col min="282" max="282" width="5.42578125" style="16" customWidth="1"/>
    <col min="283" max="283" width="3.28515625" style="16" customWidth="1"/>
    <col min="284" max="284" width="5.140625" style="16" customWidth="1"/>
    <col min="285" max="285" width="5.7109375" style="16" customWidth="1"/>
    <col min="286" max="287" width="5.28515625" style="16" customWidth="1"/>
    <col min="288" max="288" width="5.5703125" style="16" customWidth="1"/>
    <col min="289" max="289" width="5.140625" style="16" customWidth="1"/>
    <col min="290" max="290" width="3.85546875" style="16" customWidth="1"/>
    <col min="291" max="291" width="6.140625" style="16" customWidth="1"/>
    <col min="292" max="292" width="5.42578125" style="16" bestFit="1" customWidth="1"/>
    <col min="293" max="293" width="4.28515625" style="16" customWidth="1"/>
    <col min="294" max="294" width="3.85546875" style="16" customWidth="1"/>
    <col min="295" max="513" width="11.42578125" style="16"/>
    <col min="514" max="514" width="4.28515625" style="16" bestFit="1" customWidth="1"/>
    <col min="515" max="515" width="11.42578125" style="16" customWidth="1"/>
    <col min="516" max="516" width="5" style="16" customWidth="1"/>
    <col min="517" max="517" width="5.140625" style="16" customWidth="1"/>
    <col min="518" max="518" width="5.7109375" style="16" bestFit="1" customWidth="1"/>
    <col min="519" max="519" width="5.7109375" style="16" customWidth="1"/>
    <col min="520" max="520" width="5.5703125" style="16" bestFit="1" customWidth="1"/>
    <col min="521" max="521" width="5.7109375" style="16" customWidth="1"/>
    <col min="522" max="522" width="5.42578125" style="16" customWidth="1"/>
    <col min="523" max="523" width="5.28515625" style="16" customWidth="1"/>
    <col min="524" max="524" width="5.5703125" style="16" bestFit="1" customWidth="1"/>
    <col min="525" max="525" width="5.28515625" style="16" customWidth="1"/>
    <col min="526" max="528" width="5.42578125" style="16" bestFit="1" customWidth="1"/>
    <col min="529" max="529" width="3.7109375" style="16" customWidth="1"/>
    <col min="530" max="533" width="5.28515625" style="16" customWidth="1"/>
    <col min="534" max="536" width="5.42578125" style="16" bestFit="1" customWidth="1"/>
    <col min="537" max="537" width="6.42578125" style="16" bestFit="1" customWidth="1"/>
    <col min="538" max="538" width="5.42578125" style="16" customWidth="1"/>
    <col min="539" max="539" width="3.28515625" style="16" customWidth="1"/>
    <col min="540" max="540" width="5.140625" style="16" customWidth="1"/>
    <col min="541" max="541" width="5.7109375" style="16" customWidth="1"/>
    <col min="542" max="543" width="5.28515625" style="16" customWidth="1"/>
    <col min="544" max="544" width="5.5703125" style="16" customWidth="1"/>
    <col min="545" max="545" width="5.140625" style="16" customWidth="1"/>
    <col min="546" max="546" width="3.85546875" style="16" customWidth="1"/>
    <col min="547" max="547" width="6.140625" style="16" customWidth="1"/>
    <col min="548" max="548" width="5.42578125" style="16" bestFit="1" customWidth="1"/>
    <col min="549" max="549" width="4.28515625" style="16" customWidth="1"/>
    <col min="550" max="550" width="3.85546875" style="16" customWidth="1"/>
    <col min="551" max="769" width="11.42578125" style="16"/>
    <col min="770" max="770" width="4.28515625" style="16" bestFit="1" customWidth="1"/>
    <col min="771" max="771" width="11.42578125" style="16" customWidth="1"/>
    <col min="772" max="772" width="5" style="16" customWidth="1"/>
    <col min="773" max="773" width="5.140625" style="16" customWidth="1"/>
    <col min="774" max="774" width="5.7109375" style="16" bestFit="1" customWidth="1"/>
    <col min="775" max="775" width="5.7109375" style="16" customWidth="1"/>
    <col min="776" max="776" width="5.5703125" style="16" bestFit="1" customWidth="1"/>
    <col min="777" max="777" width="5.7109375" style="16" customWidth="1"/>
    <col min="778" max="778" width="5.42578125" style="16" customWidth="1"/>
    <col min="779" max="779" width="5.28515625" style="16" customWidth="1"/>
    <col min="780" max="780" width="5.5703125" style="16" bestFit="1" customWidth="1"/>
    <col min="781" max="781" width="5.28515625" style="16" customWidth="1"/>
    <col min="782" max="784" width="5.42578125" style="16" bestFit="1" customWidth="1"/>
    <col min="785" max="785" width="3.7109375" style="16" customWidth="1"/>
    <col min="786" max="789" width="5.28515625" style="16" customWidth="1"/>
    <col min="790" max="792" width="5.42578125" style="16" bestFit="1" customWidth="1"/>
    <col min="793" max="793" width="6.42578125" style="16" bestFit="1" customWidth="1"/>
    <col min="794" max="794" width="5.42578125" style="16" customWidth="1"/>
    <col min="795" max="795" width="3.28515625" style="16" customWidth="1"/>
    <col min="796" max="796" width="5.140625" style="16" customWidth="1"/>
    <col min="797" max="797" width="5.7109375" style="16" customWidth="1"/>
    <col min="798" max="799" width="5.28515625" style="16" customWidth="1"/>
    <col min="800" max="800" width="5.5703125" style="16" customWidth="1"/>
    <col min="801" max="801" width="5.140625" style="16" customWidth="1"/>
    <col min="802" max="802" width="3.85546875" style="16" customWidth="1"/>
    <col min="803" max="803" width="6.140625" style="16" customWidth="1"/>
    <col min="804" max="804" width="5.42578125" style="16" bestFit="1" customWidth="1"/>
    <col min="805" max="805" width="4.28515625" style="16" customWidth="1"/>
    <col min="806" max="806" width="3.85546875" style="16" customWidth="1"/>
    <col min="807" max="1025" width="11.42578125" style="16"/>
    <col min="1026" max="1026" width="4.28515625" style="16" bestFit="1" customWidth="1"/>
    <col min="1027" max="1027" width="11.42578125" style="16" customWidth="1"/>
    <col min="1028" max="1028" width="5" style="16" customWidth="1"/>
    <col min="1029" max="1029" width="5.140625" style="16" customWidth="1"/>
    <col min="1030" max="1030" width="5.7109375" style="16" bestFit="1" customWidth="1"/>
    <col min="1031" max="1031" width="5.7109375" style="16" customWidth="1"/>
    <col min="1032" max="1032" width="5.5703125" style="16" bestFit="1" customWidth="1"/>
    <col min="1033" max="1033" width="5.7109375" style="16" customWidth="1"/>
    <col min="1034" max="1034" width="5.42578125" style="16" customWidth="1"/>
    <col min="1035" max="1035" width="5.28515625" style="16" customWidth="1"/>
    <col min="1036" max="1036" width="5.5703125" style="16" bestFit="1" customWidth="1"/>
    <col min="1037" max="1037" width="5.28515625" style="16" customWidth="1"/>
    <col min="1038" max="1040" width="5.42578125" style="16" bestFit="1" customWidth="1"/>
    <col min="1041" max="1041" width="3.7109375" style="16" customWidth="1"/>
    <col min="1042" max="1045" width="5.28515625" style="16" customWidth="1"/>
    <col min="1046" max="1048" width="5.42578125" style="16" bestFit="1" customWidth="1"/>
    <col min="1049" max="1049" width="6.42578125" style="16" bestFit="1" customWidth="1"/>
    <col min="1050" max="1050" width="5.42578125" style="16" customWidth="1"/>
    <col min="1051" max="1051" width="3.28515625" style="16" customWidth="1"/>
    <col min="1052" max="1052" width="5.140625" style="16" customWidth="1"/>
    <col min="1053" max="1053" width="5.7109375" style="16" customWidth="1"/>
    <col min="1054" max="1055" width="5.28515625" style="16" customWidth="1"/>
    <col min="1056" max="1056" width="5.5703125" style="16" customWidth="1"/>
    <col min="1057" max="1057" width="5.140625" style="16" customWidth="1"/>
    <col min="1058" max="1058" width="3.85546875" style="16" customWidth="1"/>
    <col min="1059" max="1059" width="6.140625" style="16" customWidth="1"/>
    <col min="1060" max="1060" width="5.42578125" style="16" bestFit="1" customWidth="1"/>
    <col min="1061" max="1061" width="4.28515625" style="16" customWidth="1"/>
    <col min="1062" max="1062" width="3.85546875" style="16" customWidth="1"/>
    <col min="1063" max="1281" width="11.42578125" style="16"/>
    <col min="1282" max="1282" width="4.28515625" style="16" bestFit="1" customWidth="1"/>
    <col min="1283" max="1283" width="11.42578125" style="16" customWidth="1"/>
    <col min="1284" max="1284" width="5" style="16" customWidth="1"/>
    <col min="1285" max="1285" width="5.140625" style="16" customWidth="1"/>
    <col min="1286" max="1286" width="5.7109375" style="16" bestFit="1" customWidth="1"/>
    <col min="1287" max="1287" width="5.7109375" style="16" customWidth="1"/>
    <col min="1288" max="1288" width="5.5703125" style="16" bestFit="1" customWidth="1"/>
    <col min="1289" max="1289" width="5.7109375" style="16" customWidth="1"/>
    <col min="1290" max="1290" width="5.42578125" style="16" customWidth="1"/>
    <col min="1291" max="1291" width="5.28515625" style="16" customWidth="1"/>
    <col min="1292" max="1292" width="5.5703125" style="16" bestFit="1" customWidth="1"/>
    <col min="1293" max="1293" width="5.28515625" style="16" customWidth="1"/>
    <col min="1294" max="1296" width="5.42578125" style="16" bestFit="1" customWidth="1"/>
    <col min="1297" max="1297" width="3.7109375" style="16" customWidth="1"/>
    <col min="1298" max="1301" width="5.28515625" style="16" customWidth="1"/>
    <col min="1302" max="1304" width="5.42578125" style="16" bestFit="1" customWidth="1"/>
    <col min="1305" max="1305" width="6.42578125" style="16" bestFit="1" customWidth="1"/>
    <col min="1306" max="1306" width="5.42578125" style="16" customWidth="1"/>
    <col min="1307" max="1307" width="3.28515625" style="16" customWidth="1"/>
    <col min="1308" max="1308" width="5.140625" style="16" customWidth="1"/>
    <col min="1309" max="1309" width="5.7109375" style="16" customWidth="1"/>
    <col min="1310" max="1311" width="5.28515625" style="16" customWidth="1"/>
    <col min="1312" max="1312" width="5.5703125" style="16" customWidth="1"/>
    <col min="1313" max="1313" width="5.140625" style="16" customWidth="1"/>
    <col min="1314" max="1314" width="3.85546875" style="16" customWidth="1"/>
    <col min="1315" max="1315" width="6.140625" style="16" customWidth="1"/>
    <col min="1316" max="1316" width="5.42578125" style="16" bestFit="1" customWidth="1"/>
    <col min="1317" max="1317" width="4.28515625" style="16" customWidth="1"/>
    <col min="1318" max="1318" width="3.85546875" style="16" customWidth="1"/>
    <col min="1319" max="1537" width="11.42578125" style="16"/>
    <col min="1538" max="1538" width="4.28515625" style="16" bestFit="1" customWidth="1"/>
    <col min="1539" max="1539" width="11.42578125" style="16" customWidth="1"/>
    <col min="1540" max="1540" width="5" style="16" customWidth="1"/>
    <col min="1541" max="1541" width="5.140625" style="16" customWidth="1"/>
    <col min="1542" max="1542" width="5.7109375" style="16" bestFit="1" customWidth="1"/>
    <col min="1543" max="1543" width="5.7109375" style="16" customWidth="1"/>
    <col min="1544" max="1544" width="5.5703125" style="16" bestFit="1" customWidth="1"/>
    <col min="1545" max="1545" width="5.7109375" style="16" customWidth="1"/>
    <col min="1546" max="1546" width="5.42578125" style="16" customWidth="1"/>
    <col min="1547" max="1547" width="5.28515625" style="16" customWidth="1"/>
    <col min="1548" max="1548" width="5.5703125" style="16" bestFit="1" customWidth="1"/>
    <col min="1549" max="1549" width="5.28515625" style="16" customWidth="1"/>
    <col min="1550" max="1552" width="5.42578125" style="16" bestFit="1" customWidth="1"/>
    <col min="1553" max="1553" width="3.7109375" style="16" customWidth="1"/>
    <col min="1554" max="1557" width="5.28515625" style="16" customWidth="1"/>
    <col min="1558" max="1560" width="5.42578125" style="16" bestFit="1" customWidth="1"/>
    <col min="1561" max="1561" width="6.42578125" style="16" bestFit="1" customWidth="1"/>
    <col min="1562" max="1562" width="5.42578125" style="16" customWidth="1"/>
    <col min="1563" max="1563" width="3.28515625" style="16" customWidth="1"/>
    <col min="1564" max="1564" width="5.140625" style="16" customWidth="1"/>
    <col min="1565" max="1565" width="5.7109375" style="16" customWidth="1"/>
    <col min="1566" max="1567" width="5.28515625" style="16" customWidth="1"/>
    <col min="1568" max="1568" width="5.5703125" style="16" customWidth="1"/>
    <col min="1569" max="1569" width="5.140625" style="16" customWidth="1"/>
    <col min="1570" max="1570" width="3.85546875" style="16" customWidth="1"/>
    <col min="1571" max="1571" width="6.140625" style="16" customWidth="1"/>
    <col min="1572" max="1572" width="5.42578125" style="16" bestFit="1" customWidth="1"/>
    <col min="1573" max="1573" width="4.28515625" style="16" customWidth="1"/>
    <col min="1574" max="1574" width="3.85546875" style="16" customWidth="1"/>
    <col min="1575" max="1793" width="11.42578125" style="16"/>
    <col min="1794" max="1794" width="4.28515625" style="16" bestFit="1" customWidth="1"/>
    <col min="1795" max="1795" width="11.42578125" style="16" customWidth="1"/>
    <col min="1796" max="1796" width="5" style="16" customWidth="1"/>
    <col min="1797" max="1797" width="5.140625" style="16" customWidth="1"/>
    <col min="1798" max="1798" width="5.7109375" style="16" bestFit="1" customWidth="1"/>
    <col min="1799" max="1799" width="5.7109375" style="16" customWidth="1"/>
    <col min="1800" max="1800" width="5.5703125" style="16" bestFit="1" customWidth="1"/>
    <col min="1801" max="1801" width="5.7109375" style="16" customWidth="1"/>
    <col min="1802" max="1802" width="5.42578125" style="16" customWidth="1"/>
    <col min="1803" max="1803" width="5.28515625" style="16" customWidth="1"/>
    <col min="1804" max="1804" width="5.5703125" style="16" bestFit="1" customWidth="1"/>
    <col min="1805" max="1805" width="5.28515625" style="16" customWidth="1"/>
    <col min="1806" max="1808" width="5.42578125" style="16" bestFit="1" customWidth="1"/>
    <col min="1809" max="1809" width="3.7109375" style="16" customWidth="1"/>
    <col min="1810" max="1813" width="5.28515625" style="16" customWidth="1"/>
    <col min="1814" max="1816" width="5.42578125" style="16" bestFit="1" customWidth="1"/>
    <col min="1817" max="1817" width="6.42578125" style="16" bestFit="1" customWidth="1"/>
    <col min="1818" max="1818" width="5.42578125" style="16" customWidth="1"/>
    <col min="1819" max="1819" width="3.28515625" style="16" customWidth="1"/>
    <col min="1820" max="1820" width="5.140625" style="16" customWidth="1"/>
    <col min="1821" max="1821" width="5.7109375" style="16" customWidth="1"/>
    <col min="1822" max="1823" width="5.28515625" style="16" customWidth="1"/>
    <col min="1824" max="1824" width="5.5703125" style="16" customWidth="1"/>
    <col min="1825" max="1825" width="5.140625" style="16" customWidth="1"/>
    <col min="1826" max="1826" width="3.85546875" style="16" customWidth="1"/>
    <col min="1827" max="1827" width="6.140625" style="16" customWidth="1"/>
    <col min="1828" max="1828" width="5.42578125" style="16" bestFit="1" customWidth="1"/>
    <col min="1829" max="1829" width="4.28515625" style="16" customWidth="1"/>
    <col min="1830" max="1830" width="3.85546875" style="16" customWidth="1"/>
    <col min="1831" max="2049" width="11.42578125" style="16"/>
    <col min="2050" max="2050" width="4.28515625" style="16" bestFit="1" customWidth="1"/>
    <col min="2051" max="2051" width="11.42578125" style="16" customWidth="1"/>
    <col min="2052" max="2052" width="5" style="16" customWidth="1"/>
    <col min="2053" max="2053" width="5.140625" style="16" customWidth="1"/>
    <col min="2054" max="2054" width="5.7109375" style="16" bestFit="1" customWidth="1"/>
    <col min="2055" max="2055" width="5.7109375" style="16" customWidth="1"/>
    <col min="2056" max="2056" width="5.5703125" style="16" bestFit="1" customWidth="1"/>
    <col min="2057" max="2057" width="5.7109375" style="16" customWidth="1"/>
    <col min="2058" max="2058" width="5.42578125" style="16" customWidth="1"/>
    <col min="2059" max="2059" width="5.28515625" style="16" customWidth="1"/>
    <col min="2060" max="2060" width="5.5703125" style="16" bestFit="1" customWidth="1"/>
    <col min="2061" max="2061" width="5.28515625" style="16" customWidth="1"/>
    <col min="2062" max="2064" width="5.42578125" style="16" bestFit="1" customWidth="1"/>
    <col min="2065" max="2065" width="3.7109375" style="16" customWidth="1"/>
    <col min="2066" max="2069" width="5.28515625" style="16" customWidth="1"/>
    <col min="2070" max="2072" width="5.42578125" style="16" bestFit="1" customWidth="1"/>
    <col min="2073" max="2073" width="6.42578125" style="16" bestFit="1" customWidth="1"/>
    <col min="2074" max="2074" width="5.42578125" style="16" customWidth="1"/>
    <col min="2075" max="2075" width="3.28515625" style="16" customWidth="1"/>
    <col min="2076" max="2076" width="5.140625" style="16" customWidth="1"/>
    <col min="2077" max="2077" width="5.7109375" style="16" customWidth="1"/>
    <col min="2078" max="2079" width="5.28515625" style="16" customWidth="1"/>
    <col min="2080" max="2080" width="5.5703125" style="16" customWidth="1"/>
    <col min="2081" max="2081" width="5.140625" style="16" customWidth="1"/>
    <col min="2082" max="2082" width="3.85546875" style="16" customWidth="1"/>
    <col min="2083" max="2083" width="6.140625" style="16" customWidth="1"/>
    <col min="2084" max="2084" width="5.42578125" style="16" bestFit="1" customWidth="1"/>
    <col min="2085" max="2085" width="4.28515625" style="16" customWidth="1"/>
    <col min="2086" max="2086" width="3.85546875" style="16" customWidth="1"/>
    <col min="2087" max="2305" width="11.42578125" style="16"/>
    <col min="2306" max="2306" width="4.28515625" style="16" bestFit="1" customWidth="1"/>
    <col min="2307" max="2307" width="11.42578125" style="16" customWidth="1"/>
    <col min="2308" max="2308" width="5" style="16" customWidth="1"/>
    <col min="2309" max="2309" width="5.140625" style="16" customWidth="1"/>
    <col min="2310" max="2310" width="5.7109375" style="16" bestFit="1" customWidth="1"/>
    <col min="2311" max="2311" width="5.7109375" style="16" customWidth="1"/>
    <col min="2312" max="2312" width="5.5703125" style="16" bestFit="1" customWidth="1"/>
    <col min="2313" max="2313" width="5.7109375" style="16" customWidth="1"/>
    <col min="2314" max="2314" width="5.42578125" style="16" customWidth="1"/>
    <col min="2315" max="2315" width="5.28515625" style="16" customWidth="1"/>
    <col min="2316" max="2316" width="5.5703125" style="16" bestFit="1" customWidth="1"/>
    <col min="2317" max="2317" width="5.28515625" style="16" customWidth="1"/>
    <col min="2318" max="2320" width="5.42578125" style="16" bestFit="1" customWidth="1"/>
    <col min="2321" max="2321" width="3.7109375" style="16" customWidth="1"/>
    <col min="2322" max="2325" width="5.28515625" style="16" customWidth="1"/>
    <col min="2326" max="2328" width="5.42578125" style="16" bestFit="1" customWidth="1"/>
    <col min="2329" max="2329" width="6.42578125" style="16" bestFit="1" customWidth="1"/>
    <col min="2330" max="2330" width="5.42578125" style="16" customWidth="1"/>
    <col min="2331" max="2331" width="3.28515625" style="16" customWidth="1"/>
    <col min="2332" max="2332" width="5.140625" style="16" customWidth="1"/>
    <col min="2333" max="2333" width="5.7109375" style="16" customWidth="1"/>
    <col min="2334" max="2335" width="5.28515625" style="16" customWidth="1"/>
    <col min="2336" max="2336" width="5.5703125" style="16" customWidth="1"/>
    <col min="2337" max="2337" width="5.140625" style="16" customWidth="1"/>
    <col min="2338" max="2338" width="3.85546875" style="16" customWidth="1"/>
    <col min="2339" max="2339" width="6.140625" style="16" customWidth="1"/>
    <col min="2340" max="2340" width="5.42578125" style="16" bestFit="1" customWidth="1"/>
    <col min="2341" max="2341" width="4.28515625" style="16" customWidth="1"/>
    <col min="2342" max="2342" width="3.85546875" style="16" customWidth="1"/>
    <col min="2343" max="2561" width="11.42578125" style="16"/>
    <col min="2562" max="2562" width="4.28515625" style="16" bestFit="1" customWidth="1"/>
    <col min="2563" max="2563" width="11.42578125" style="16" customWidth="1"/>
    <col min="2564" max="2564" width="5" style="16" customWidth="1"/>
    <col min="2565" max="2565" width="5.140625" style="16" customWidth="1"/>
    <col min="2566" max="2566" width="5.7109375" style="16" bestFit="1" customWidth="1"/>
    <col min="2567" max="2567" width="5.7109375" style="16" customWidth="1"/>
    <col min="2568" max="2568" width="5.5703125" style="16" bestFit="1" customWidth="1"/>
    <col min="2569" max="2569" width="5.7109375" style="16" customWidth="1"/>
    <col min="2570" max="2570" width="5.42578125" style="16" customWidth="1"/>
    <col min="2571" max="2571" width="5.28515625" style="16" customWidth="1"/>
    <col min="2572" max="2572" width="5.5703125" style="16" bestFit="1" customWidth="1"/>
    <col min="2573" max="2573" width="5.28515625" style="16" customWidth="1"/>
    <col min="2574" max="2576" width="5.42578125" style="16" bestFit="1" customWidth="1"/>
    <col min="2577" max="2577" width="3.7109375" style="16" customWidth="1"/>
    <col min="2578" max="2581" width="5.28515625" style="16" customWidth="1"/>
    <col min="2582" max="2584" width="5.42578125" style="16" bestFit="1" customWidth="1"/>
    <col min="2585" max="2585" width="6.42578125" style="16" bestFit="1" customWidth="1"/>
    <col min="2586" max="2586" width="5.42578125" style="16" customWidth="1"/>
    <col min="2587" max="2587" width="3.28515625" style="16" customWidth="1"/>
    <col min="2588" max="2588" width="5.140625" style="16" customWidth="1"/>
    <col min="2589" max="2589" width="5.7109375" style="16" customWidth="1"/>
    <col min="2590" max="2591" width="5.28515625" style="16" customWidth="1"/>
    <col min="2592" max="2592" width="5.5703125" style="16" customWidth="1"/>
    <col min="2593" max="2593" width="5.140625" style="16" customWidth="1"/>
    <col min="2594" max="2594" width="3.85546875" style="16" customWidth="1"/>
    <col min="2595" max="2595" width="6.140625" style="16" customWidth="1"/>
    <col min="2596" max="2596" width="5.42578125" style="16" bestFit="1" customWidth="1"/>
    <col min="2597" max="2597" width="4.28515625" style="16" customWidth="1"/>
    <col min="2598" max="2598" width="3.85546875" style="16" customWidth="1"/>
    <col min="2599" max="2817" width="11.42578125" style="16"/>
    <col min="2818" max="2818" width="4.28515625" style="16" bestFit="1" customWidth="1"/>
    <col min="2819" max="2819" width="11.42578125" style="16" customWidth="1"/>
    <col min="2820" max="2820" width="5" style="16" customWidth="1"/>
    <col min="2821" max="2821" width="5.140625" style="16" customWidth="1"/>
    <col min="2822" max="2822" width="5.7109375" style="16" bestFit="1" customWidth="1"/>
    <col min="2823" max="2823" width="5.7109375" style="16" customWidth="1"/>
    <col min="2824" max="2824" width="5.5703125" style="16" bestFit="1" customWidth="1"/>
    <col min="2825" max="2825" width="5.7109375" style="16" customWidth="1"/>
    <col min="2826" max="2826" width="5.42578125" style="16" customWidth="1"/>
    <col min="2827" max="2827" width="5.28515625" style="16" customWidth="1"/>
    <col min="2828" max="2828" width="5.5703125" style="16" bestFit="1" customWidth="1"/>
    <col min="2829" max="2829" width="5.28515625" style="16" customWidth="1"/>
    <col min="2830" max="2832" width="5.42578125" style="16" bestFit="1" customWidth="1"/>
    <col min="2833" max="2833" width="3.7109375" style="16" customWidth="1"/>
    <col min="2834" max="2837" width="5.28515625" style="16" customWidth="1"/>
    <col min="2838" max="2840" width="5.42578125" style="16" bestFit="1" customWidth="1"/>
    <col min="2841" max="2841" width="6.42578125" style="16" bestFit="1" customWidth="1"/>
    <col min="2842" max="2842" width="5.42578125" style="16" customWidth="1"/>
    <col min="2843" max="2843" width="3.28515625" style="16" customWidth="1"/>
    <col min="2844" max="2844" width="5.140625" style="16" customWidth="1"/>
    <col min="2845" max="2845" width="5.7109375" style="16" customWidth="1"/>
    <col min="2846" max="2847" width="5.28515625" style="16" customWidth="1"/>
    <col min="2848" max="2848" width="5.5703125" style="16" customWidth="1"/>
    <col min="2849" max="2849" width="5.140625" style="16" customWidth="1"/>
    <col min="2850" max="2850" width="3.85546875" style="16" customWidth="1"/>
    <col min="2851" max="2851" width="6.140625" style="16" customWidth="1"/>
    <col min="2852" max="2852" width="5.42578125" style="16" bestFit="1" customWidth="1"/>
    <col min="2853" max="2853" width="4.28515625" style="16" customWidth="1"/>
    <col min="2854" max="2854" width="3.85546875" style="16" customWidth="1"/>
    <col min="2855" max="3073" width="11.42578125" style="16"/>
    <col min="3074" max="3074" width="4.28515625" style="16" bestFit="1" customWidth="1"/>
    <col min="3075" max="3075" width="11.42578125" style="16" customWidth="1"/>
    <col min="3076" max="3076" width="5" style="16" customWidth="1"/>
    <col min="3077" max="3077" width="5.140625" style="16" customWidth="1"/>
    <col min="3078" max="3078" width="5.7109375" style="16" bestFit="1" customWidth="1"/>
    <col min="3079" max="3079" width="5.7109375" style="16" customWidth="1"/>
    <col min="3080" max="3080" width="5.5703125" style="16" bestFit="1" customWidth="1"/>
    <col min="3081" max="3081" width="5.7109375" style="16" customWidth="1"/>
    <col min="3082" max="3082" width="5.42578125" style="16" customWidth="1"/>
    <col min="3083" max="3083" width="5.28515625" style="16" customWidth="1"/>
    <col min="3084" max="3084" width="5.5703125" style="16" bestFit="1" customWidth="1"/>
    <col min="3085" max="3085" width="5.28515625" style="16" customWidth="1"/>
    <col min="3086" max="3088" width="5.42578125" style="16" bestFit="1" customWidth="1"/>
    <col min="3089" max="3089" width="3.7109375" style="16" customWidth="1"/>
    <col min="3090" max="3093" width="5.28515625" style="16" customWidth="1"/>
    <col min="3094" max="3096" width="5.42578125" style="16" bestFit="1" customWidth="1"/>
    <col min="3097" max="3097" width="6.42578125" style="16" bestFit="1" customWidth="1"/>
    <col min="3098" max="3098" width="5.42578125" style="16" customWidth="1"/>
    <col min="3099" max="3099" width="3.28515625" style="16" customWidth="1"/>
    <col min="3100" max="3100" width="5.140625" style="16" customWidth="1"/>
    <col min="3101" max="3101" width="5.7109375" style="16" customWidth="1"/>
    <col min="3102" max="3103" width="5.28515625" style="16" customWidth="1"/>
    <col min="3104" max="3104" width="5.5703125" style="16" customWidth="1"/>
    <col min="3105" max="3105" width="5.140625" style="16" customWidth="1"/>
    <col min="3106" max="3106" width="3.85546875" style="16" customWidth="1"/>
    <col min="3107" max="3107" width="6.140625" style="16" customWidth="1"/>
    <col min="3108" max="3108" width="5.42578125" style="16" bestFit="1" customWidth="1"/>
    <col min="3109" max="3109" width="4.28515625" style="16" customWidth="1"/>
    <col min="3110" max="3110" width="3.85546875" style="16" customWidth="1"/>
    <col min="3111" max="3329" width="11.42578125" style="16"/>
    <col min="3330" max="3330" width="4.28515625" style="16" bestFit="1" customWidth="1"/>
    <col min="3331" max="3331" width="11.42578125" style="16" customWidth="1"/>
    <col min="3332" max="3332" width="5" style="16" customWidth="1"/>
    <col min="3333" max="3333" width="5.140625" style="16" customWidth="1"/>
    <col min="3334" max="3334" width="5.7109375" style="16" bestFit="1" customWidth="1"/>
    <col min="3335" max="3335" width="5.7109375" style="16" customWidth="1"/>
    <col min="3336" max="3336" width="5.5703125" style="16" bestFit="1" customWidth="1"/>
    <col min="3337" max="3337" width="5.7109375" style="16" customWidth="1"/>
    <col min="3338" max="3338" width="5.42578125" style="16" customWidth="1"/>
    <col min="3339" max="3339" width="5.28515625" style="16" customWidth="1"/>
    <col min="3340" max="3340" width="5.5703125" style="16" bestFit="1" customWidth="1"/>
    <col min="3341" max="3341" width="5.28515625" style="16" customWidth="1"/>
    <col min="3342" max="3344" width="5.42578125" style="16" bestFit="1" customWidth="1"/>
    <col min="3345" max="3345" width="3.7109375" style="16" customWidth="1"/>
    <col min="3346" max="3349" width="5.28515625" style="16" customWidth="1"/>
    <col min="3350" max="3352" width="5.42578125" style="16" bestFit="1" customWidth="1"/>
    <col min="3353" max="3353" width="6.42578125" style="16" bestFit="1" customWidth="1"/>
    <col min="3354" max="3354" width="5.42578125" style="16" customWidth="1"/>
    <col min="3355" max="3355" width="3.28515625" style="16" customWidth="1"/>
    <col min="3356" max="3356" width="5.140625" style="16" customWidth="1"/>
    <col min="3357" max="3357" width="5.7109375" style="16" customWidth="1"/>
    <col min="3358" max="3359" width="5.28515625" style="16" customWidth="1"/>
    <col min="3360" max="3360" width="5.5703125" style="16" customWidth="1"/>
    <col min="3361" max="3361" width="5.140625" style="16" customWidth="1"/>
    <col min="3362" max="3362" width="3.85546875" style="16" customWidth="1"/>
    <col min="3363" max="3363" width="6.140625" style="16" customWidth="1"/>
    <col min="3364" max="3364" width="5.42578125" style="16" bestFit="1" customWidth="1"/>
    <col min="3365" max="3365" width="4.28515625" style="16" customWidth="1"/>
    <col min="3366" max="3366" width="3.85546875" style="16" customWidth="1"/>
    <col min="3367" max="3585" width="11.42578125" style="16"/>
    <col min="3586" max="3586" width="4.28515625" style="16" bestFit="1" customWidth="1"/>
    <col min="3587" max="3587" width="11.42578125" style="16" customWidth="1"/>
    <col min="3588" max="3588" width="5" style="16" customWidth="1"/>
    <col min="3589" max="3589" width="5.140625" style="16" customWidth="1"/>
    <col min="3590" max="3590" width="5.7109375" style="16" bestFit="1" customWidth="1"/>
    <col min="3591" max="3591" width="5.7109375" style="16" customWidth="1"/>
    <col min="3592" max="3592" width="5.5703125" style="16" bestFit="1" customWidth="1"/>
    <col min="3593" max="3593" width="5.7109375" style="16" customWidth="1"/>
    <col min="3594" max="3594" width="5.42578125" style="16" customWidth="1"/>
    <col min="3595" max="3595" width="5.28515625" style="16" customWidth="1"/>
    <col min="3596" max="3596" width="5.5703125" style="16" bestFit="1" customWidth="1"/>
    <col min="3597" max="3597" width="5.28515625" style="16" customWidth="1"/>
    <col min="3598" max="3600" width="5.42578125" style="16" bestFit="1" customWidth="1"/>
    <col min="3601" max="3601" width="3.7109375" style="16" customWidth="1"/>
    <col min="3602" max="3605" width="5.28515625" style="16" customWidth="1"/>
    <col min="3606" max="3608" width="5.42578125" style="16" bestFit="1" customWidth="1"/>
    <col min="3609" max="3609" width="6.42578125" style="16" bestFit="1" customWidth="1"/>
    <col min="3610" max="3610" width="5.42578125" style="16" customWidth="1"/>
    <col min="3611" max="3611" width="3.28515625" style="16" customWidth="1"/>
    <col min="3612" max="3612" width="5.140625" style="16" customWidth="1"/>
    <col min="3613" max="3613" width="5.7109375" style="16" customWidth="1"/>
    <col min="3614" max="3615" width="5.28515625" style="16" customWidth="1"/>
    <col min="3616" max="3616" width="5.5703125" style="16" customWidth="1"/>
    <col min="3617" max="3617" width="5.140625" style="16" customWidth="1"/>
    <col min="3618" max="3618" width="3.85546875" style="16" customWidth="1"/>
    <col min="3619" max="3619" width="6.140625" style="16" customWidth="1"/>
    <col min="3620" max="3620" width="5.42578125" style="16" bestFit="1" customWidth="1"/>
    <col min="3621" max="3621" width="4.28515625" style="16" customWidth="1"/>
    <col min="3622" max="3622" width="3.85546875" style="16" customWidth="1"/>
    <col min="3623" max="3841" width="11.42578125" style="16"/>
    <col min="3842" max="3842" width="4.28515625" style="16" bestFit="1" customWidth="1"/>
    <col min="3843" max="3843" width="11.42578125" style="16" customWidth="1"/>
    <col min="3844" max="3844" width="5" style="16" customWidth="1"/>
    <col min="3845" max="3845" width="5.140625" style="16" customWidth="1"/>
    <col min="3846" max="3846" width="5.7109375" style="16" bestFit="1" customWidth="1"/>
    <col min="3847" max="3847" width="5.7109375" style="16" customWidth="1"/>
    <col min="3848" max="3848" width="5.5703125" style="16" bestFit="1" customWidth="1"/>
    <col min="3849" max="3849" width="5.7109375" style="16" customWidth="1"/>
    <col min="3850" max="3850" width="5.42578125" style="16" customWidth="1"/>
    <col min="3851" max="3851" width="5.28515625" style="16" customWidth="1"/>
    <col min="3852" max="3852" width="5.5703125" style="16" bestFit="1" customWidth="1"/>
    <col min="3853" max="3853" width="5.28515625" style="16" customWidth="1"/>
    <col min="3854" max="3856" width="5.42578125" style="16" bestFit="1" customWidth="1"/>
    <col min="3857" max="3857" width="3.7109375" style="16" customWidth="1"/>
    <col min="3858" max="3861" width="5.28515625" style="16" customWidth="1"/>
    <col min="3862" max="3864" width="5.42578125" style="16" bestFit="1" customWidth="1"/>
    <col min="3865" max="3865" width="6.42578125" style="16" bestFit="1" customWidth="1"/>
    <col min="3866" max="3866" width="5.42578125" style="16" customWidth="1"/>
    <col min="3867" max="3867" width="3.28515625" style="16" customWidth="1"/>
    <col min="3868" max="3868" width="5.140625" style="16" customWidth="1"/>
    <col min="3869" max="3869" width="5.7109375" style="16" customWidth="1"/>
    <col min="3870" max="3871" width="5.28515625" style="16" customWidth="1"/>
    <col min="3872" max="3872" width="5.5703125" style="16" customWidth="1"/>
    <col min="3873" max="3873" width="5.140625" style="16" customWidth="1"/>
    <col min="3874" max="3874" width="3.85546875" style="16" customWidth="1"/>
    <col min="3875" max="3875" width="6.140625" style="16" customWidth="1"/>
    <col min="3876" max="3876" width="5.42578125" style="16" bestFit="1" customWidth="1"/>
    <col min="3877" max="3877" width="4.28515625" style="16" customWidth="1"/>
    <col min="3878" max="3878" width="3.85546875" style="16" customWidth="1"/>
    <col min="3879" max="4097" width="11.42578125" style="16"/>
    <col min="4098" max="4098" width="4.28515625" style="16" bestFit="1" customWidth="1"/>
    <col min="4099" max="4099" width="11.42578125" style="16" customWidth="1"/>
    <col min="4100" max="4100" width="5" style="16" customWidth="1"/>
    <col min="4101" max="4101" width="5.140625" style="16" customWidth="1"/>
    <col min="4102" max="4102" width="5.7109375" style="16" bestFit="1" customWidth="1"/>
    <col min="4103" max="4103" width="5.7109375" style="16" customWidth="1"/>
    <col min="4104" max="4104" width="5.5703125" style="16" bestFit="1" customWidth="1"/>
    <col min="4105" max="4105" width="5.7109375" style="16" customWidth="1"/>
    <col min="4106" max="4106" width="5.42578125" style="16" customWidth="1"/>
    <col min="4107" max="4107" width="5.28515625" style="16" customWidth="1"/>
    <col min="4108" max="4108" width="5.5703125" style="16" bestFit="1" customWidth="1"/>
    <col min="4109" max="4109" width="5.28515625" style="16" customWidth="1"/>
    <col min="4110" max="4112" width="5.42578125" style="16" bestFit="1" customWidth="1"/>
    <col min="4113" max="4113" width="3.7109375" style="16" customWidth="1"/>
    <col min="4114" max="4117" width="5.28515625" style="16" customWidth="1"/>
    <col min="4118" max="4120" width="5.42578125" style="16" bestFit="1" customWidth="1"/>
    <col min="4121" max="4121" width="6.42578125" style="16" bestFit="1" customWidth="1"/>
    <col min="4122" max="4122" width="5.42578125" style="16" customWidth="1"/>
    <col min="4123" max="4123" width="3.28515625" style="16" customWidth="1"/>
    <col min="4124" max="4124" width="5.140625" style="16" customWidth="1"/>
    <col min="4125" max="4125" width="5.7109375" style="16" customWidth="1"/>
    <col min="4126" max="4127" width="5.28515625" style="16" customWidth="1"/>
    <col min="4128" max="4128" width="5.5703125" style="16" customWidth="1"/>
    <col min="4129" max="4129" width="5.140625" style="16" customWidth="1"/>
    <col min="4130" max="4130" width="3.85546875" style="16" customWidth="1"/>
    <col min="4131" max="4131" width="6.140625" style="16" customWidth="1"/>
    <col min="4132" max="4132" width="5.42578125" style="16" bestFit="1" customWidth="1"/>
    <col min="4133" max="4133" width="4.28515625" style="16" customWidth="1"/>
    <col min="4134" max="4134" width="3.85546875" style="16" customWidth="1"/>
    <col min="4135" max="4353" width="11.42578125" style="16"/>
    <col min="4354" max="4354" width="4.28515625" style="16" bestFit="1" customWidth="1"/>
    <col min="4355" max="4355" width="11.42578125" style="16" customWidth="1"/>
    <col min="4356" max="4356" width="5" style="16" customWidth="1"/>
    <col min="4357" max="4357" width="5.140625" style="16" customWidth="1"/>
    <col min="4358" max="4358" width="5.7109375" style="16" bestFit="1" customWidth="1"/>
    <col min="4359" max="4359" width="5.7109375" style="16" customWidth="1"/>
    <col min="4360" max="4360" width="5.5703125" style="16" bestFit="1" customWidth="1"/>
    <col min="4361" max="4361" width="5.7109375" style="16" customWidth="1"/>
    <col min="4362" max="4362" width="5.42578125" style="16" customWidth="1"/>
    <col min="4363" max="4363" width="5.28515625" style="16" customWidth="1"/>
    <col min="4364" max="4364" width="5.5703125" style="16" bestFit="1" customWidth="1"/>
    <col min="4365" max="4365" width="5.28515625" style="16" customWidth="1"/>
    <col min="4366" max="4368" width="5.42578125" style="16" bestFit="1" customWidth="1"/>
    <col min="4369" max="4369" width="3.7109375" style="16" customWidth="1"/>
    <col min="4370" max="4373" width="5.28515625" style="16" customWidth="1"/>
    <col min="4374" max="4376" width="5.42578125" style="16" bestFit="1" customWidth="1"/>
    <col min="4377" max="4377" width="6.42578125" style="16" bestFit="1" customWidth="1"/>
    <col min="4378" max="4378" width="5.42578125" style="16" customWidth="1"/>
    <col min="4379" max="4379" width="3.28515625" style="16" customWidth="1"/>
    <col min="4380" max="4380" width="5.140625" style="16" customWidth="1"/>
    <col min="4381" max="4381" width="5.7109375" style="16" customWidth="1"/>
    <col min="4382" max="4383" width="5.28515625" style="16" customWidth="1"/>
    <col min="4384" max="4384" width="5.5703125" style="16" customWidth="1"/>
    <col min="4385" max="4385" width="5.140625" style="16" customWidth="1"/>
    <col min="4386" max="4386" width="3.85546875" style="16" customWidth="1"/>
    <col min="4387" max="4387" width="6.140625" style="16" customWidth="1"/>
    <col min="4388" max="4388" width="5.42578125" style="16" bestFit="1" customWidth="1"/>
    <col min="4389" max="4389" width="4.28515625" style="16" customWidth="1"/>
    <col min="4390" max="4390" width="3.85546875" style="16" customWidth="1"/>
    <col min="4391" max="4609" width="11.42578125" style="16"/>
    <col min="4610" max="4610" width="4.28515625" style="16" bestFit="1" customWidth="1"/>
    <col min="4611" max="4611" width="11.42578125" style="16" customWidth="1"/>
    <col min="4612" max="4612" width="5" style="16" customWidth="1"/>
    <col min="4613" max="4613" width="5.140625" style="16" customWidth="1"/>
    <col min="4614" max="4614" width="5.7109375" style="16" bestFit="1" customWidth="1"/>
    <col min="4615" max="4615" width="5.7109375" style="16" customWidth="1"/>
    <col min="4616" max="4616" width="5.5703125" style="16" bestFit="1" customWidth="1"/>
    <col min="4617" max="4617" width="5.7109375" style="16" customWidth="1"/>
    <col min="4618" max="4618" width="5.42578125" style="16" customWidth="1"/>
    <col min="4619" max="4619" width="5.28515625" style="16" customWidth="1"/>
    <col min="4620" max="4620" width="5.5703125" style="16" bestFit="1" customWidth="1"/>
    <col min="4621" max="4621" width="5.28515625" style="16" customWidth="1"/>
    <col min="4622" max="4624" width="5.42578125" style="16" bestFit="1" customWidth="1"/>
    <col min="4625" max="4625" width="3.7109375" style="16" customWidth="1"/>
    <col min="4626" max="4629" width="5.28515625" style="16" customWidth="1"/>
    <col min="4630" max="4632" width="5.42578125" style="16" bestFit="1" customWidth="1"/>
    <col min="4633" max="4633" width="6.42578125" style="16" bestFit="1" customWidth="1"/>
    <col min="4634" max="4634" width="5.42578125" style="16" customWidth="1"/>
    <col min="4635" max="4635" width="3.28515625" style="16" customWidth="1"/>
    <col min="4636" max="4636" width="5.140625" style="16" customWidth="1"/>
    <col min="4637" max="4637" width="5.7109375" style="16" customWidth="1"/>
    <col min="4638" max="4639" width="5.28515625" style="16" customWidth="1"/>
    <col min="4640" max="4640" width="5.5703125" style="16" customWidth="1"/>
    <col min="4641" max="4641" width="5.140625" style="16" customWidth="1"/>
    <col min="4642" max="4642" width="3.85546875" style="16" customWidth="1"/>
    <col min="4643" max="4643" width="6.140625" style="16" customWidth="1"/>
    <col min="4644" max="4644" width="5.42578125" style="16" bestFit="1" customWidth="1"/>
    <col min="4645" max="4645" width="4.28515625" style="16" customWidth="1"/>
    <col min="4646" max="4646" width="3.85546875" style="16" customWidth="1"/>
    <col min="4647" max="4865" width="11.42578125" style="16"/>
    <col min="4866" max="4866" width="4.28515625" style="16" bestFit="1" customWidth="1"/>
    <col min="4867" max="4867" width="11.42578125" style="16" customWidth="1"/>
    <col min="4868" max="4868" width="5" style="16" customWidth="1"/>
    <col min="4869" max="4869" width="5.140625" style="16" customWidth="1"/>
    <col min="4870" max="4870" width="5.7109375" style="16" bestFit="1" customWidth="1"/>
    <col min="4871" max="4871" width="5.7109375" style="16" customWidth="1"/>
    <col min="4872" max="4872" width="5.5703125" style="16" bestFit="1" customWidth="1"/>
    <col min="4873" max="4873" width="5.7109375" style="16" customWidth="1"/>
    <col min="4874" max="4874" width="5.42578125" style="16" customWidth="1"/>
    <col min="4875" max="4875" width="5.28515625" style="16" customWidth="1"/>
    <col min="4876" max="4876" width="5.5703125" style="16" bestFit="1" customWidth="1"/>
    <col min="4877" max="4877" width="5.28515625" style="16" customWidth="1"/>
    <col min="4878" max="4880" width="5.42578125" style="16" bestFit="1" customWidth="1"/>
    <col min="4881" max="4881" width="3.7109375" style="16" customWidth="1"/>
    <col min="4882" max="4885" width="5.28515625" style="16" customWidth="1"/>
    <col min="4886" max="4888" width="5.42578125" style="16" bestFit="1" customWidth="1"/>
    <col min="4889" max="4889" width="6.42578125" style="16" bestFit="1" customWidth="1"/>
    <col min="4890" max="4890" width="5.42578125" style="16" customWidth="1"/>
    <col min="4891" max="4891" width="3.28515625" style="16" customWidth="1"/>
    <col min="4892" max="4892" width="5.140625" style="16" customWidth="1"/>
    <col min="4893" max="4893" width="5.7109375" style="16" customWidth="1"/>
    <col min="4894" max="4895" width="5.28515625" style="16" customWidth="1"/>
    <col min="4896" max="4896" width="5.5703125" style="16" customWidth="1"/>
    <col min="4897" max="4897" width="5.140625" style="16" customWidth="1"/>
    <col min="4898" max="4898" width="3.85546875" style="16" customWidth="1"/>
    <col min="4899" max="4899" width="6.140625" style="16" customWidth="1"/>
    <col min="4900" max="4900" width="5.42578125" style="16" bestFit="1" customWidth="1"/>
    <col min="4901" max="4901" width="4.28515625" style="16" customWidth="1"/>
    <col min="4902" max="4902" width="3.85546875" style="16" customWidth="1"/>
    <col min="4903" max="5121" width="11.42578125" style="16"/>
    <col min="5122" max="5122" width="4.28515625" style="16" bestFit="1" customWidth="1"/>
    <col min="5123" max="5123" width="11.42578125" style="16" customWidth="1"/>
    <col min="5124" max="5124" width="5" style="16" customWidth="1"/>
    <col min="5125" max="5125" width="5.140625" style="16" customWidth="1"/>
    <col min="5126" max="5126" width="5.7109375" style="16" bestFit="1" customWidth="1"/>
    <col min="5127" max="5127" width="5.7109375" style="16" customWidth="1"/>
    <col min="5128" max="5128" width="5.5703125" style="16" bestFit="1" customWidth="1"/>
    <col min="5129" max="5129" width="5.7109375" style="16" customWidth="1"/>
    <col min="5130" max="5130" width="5.42578125" style="16" customWidth="1"/>
    <col min="5131" max="5131" width="5.28515625" style="16" customWidth="1"/>
    <col min="5132" max="5132" width="5.5703125" style="16" bestFit="1" customWidth="1"/>
    <col min="5133" max="5133" width="5.28515625" style="16" customWidth="1"/>
    <col min="5134" max="5136" width="5.42578125" style="16" bestFit="1" customWidth="1"/>
    <col min="5137" max="5137" width="3.7109375" style="16" customWidth="1"/>
    <col min="5138" max="5141" width="5.28515625" style="16" customWidth="1"/>
    <col min="5142" max="5144" width="5.42578125" style="16" bestFit="1" customWidth="1"/>
    <col min="5145" max="5145" width="6.42578125" style="16" bestFit="1" customWidth="1"/>
    <col min="5146" max="5146" width="5.42578125" style="16" customWidth="1"/>
    <col min="5147" max="5147" width="3.28515625" style="16" customWidth="1"/>
    <col min="5148" max="5148" width="5.140625" style="16" customWidth="1"/>
    <col min="5149" max="5149" width="5.7109375" style="16" customWidth="1"/>
    <col min="5150" max="5151" width="5.28515625" style="16" customWidth="1"/>
    <col min="5152" max="5152" width="5.5703125" style="16" customWidth="1"/>
    <col min="5153" max="5153" width="5.140625" style="16" customWidth="1"/>
    <col min="5154" max="5154" width="3.85546875" style="16" customWidth="1"/>
    <col min="5155" max="5155" width="6.140625" style="16" customWidth="1"/>
    <col min="5156" max="5156" width="5.42578125" style="16" bestFit="1" customWidth="1"/>
    <col min="5157" max="5157" width="4.28515625" style="16" customWidth="1"/>
    <col min="5158" max="5158" width="3.85546875" style="16" customWidth="1"/>
    <col min="5159" max="5377" width="11.42578125" style="16"/>
    <col min="5378" max="5378" width="4.28515625" style="16" bestFit="1" customWidth="1"/>
    <col min="5379" max="5379" width="11.42578125" style="16" customWidth="1"/>
    <col min="5380" max="5380" width="5" style="16" customWidth="1"/>
    <col min="5381" max="5381" width="5.140625" style="16" customWidth="1"/>
    <col min="5382" max="5382" width="5.7109375" style="16" bestFit="1" customWidth="1"/>
    <col min="5383" max="5383" width="5.7109375" style="16" customWidth="1"/>
    <col min="5384" max="5384" width="5.5703125" style="16" bestFit="1" customWidth="1"/>
    <col min="5385" max="5385" width="5.7109375" style="16" customWidth="1"/>
    <col min="5386" max="5386" width="5.42578125" style="16" customWidth="1"/>
    <col min="5387" max="5387" width="5.28515625" style="16" customWidth="1"/>
    <col min="5388" max="5388" width="5.5703125" style="16" bestFit="1" customWidth="1"/>
    <col min="5389" max="5389" width="5.28515625" style="16" customWidth="1"/>
    <col min="5390" max="5392" width="5.42578125" style="16" bestFit="1" customWidth="1"/>
    <col min="5393" max="5393" width="3.7109375" style="16" customWidth="1"/>
    <col min="5394" max="5397" width="5.28515625" style="16" customWidth="1"/>
    <col min="5398" max="5400" width="5.42578125" style="16" bestFit="1" customWidth="1"/>
    <col min="5401" max="5401" width="6.42578125" style="16" bestFit="1" customWidth="1"/>
    <col min="5402" max="5402" width="5.42578125" style="16" customWidth="1"/>
    <col min="5403" max="5403" width="3.28515625" style="16" customWidth="1"/>
    <col min="5404" max="5404" width="5.140625" style="16" customWidth="1"/>
    <col min="5405" max="5405" width="5.7109375" style="16" customWidth="1"/>
    <col min="5406" max="5407" width="5.28515625" style="16" customWidth="1"/>
    <col min="5408" max="5408" width="5.5703125" style="16" customWidth="1"/>
    <col min="5409" max="5409" width="5.140625" style="16" customWidth="1"/>
    <col min="5410" max="5410" width="3.85546875" style="16" customWidth="1"/>
    <col min="5411" max="5411" width="6.140625" style="16" customWidth="1"/>
    <col min="5412" max="5412" width="5.42578125" style="16" bestFit="1" customWidth="1"/>
    <col min="5413" max="5413" width="4.28515625" style="16" customWidth="1"/>
    <col min="5414" max="5414" width="3.85546875" style="16" customWidth="1"/>
    <col min="5415" max="5633" width="11.42578125" style="16"/>
    <col min="5634" max="5634" width="4.28515625" style="16" bestFit="1" customWidth="1"/>
    <col min="5635" max="5635" width="11.42578125" style="16" customWidth="1"/>
    <col min="5636" max="5636" width="5" style="16" customWidth="1"/>
    <col min="5637" max="5637" width="5.140625" style="16" customWidth="1"/>
    <col min="5638" max="5638" width="5.7109375" style="16" bestFit="1" customWidth="1"/>
    <col min="5639" max="5639" width="5.7109375" style="16" customWidth="1"/>
    <col min="5640" max="5640" width="5.5703125" style="16" bestFit="1" customWidth="1"/>
    <col min="5641" max="5641" width="5.7109375" style="16" customWidth="1"/>
    <col min="5642" max="5642" width="5.42578125" style="16" customWidth="1"/>
    <col min="5643" max="5643" width="5.28515625" style="16" customWidth="1"/>
    <col min="5644" max="5644" width="5.5703125" style="16" bestFit="1" customWidth="1"/>
    <col min="5645" max="5645" width="5.28515625" style="16" customWidth="1"/>
    <col min="5646" max="5648" width="5.42578125" style="16" bestFit="1" customWidth="1"/>
    <col min="5649" max="5649" width="3.7109375" style="16" customWidth="1"/>
    <col min="5650" max="5653" width="5.28515625" style="16" customWidth="1"/>
    <col min="5654" max="5656" width="5.42578125" style="16" bestFit="1" customWidth="1"/>
    <col min="5657" max="5657" width="6.42578125" style="16" bestFit="1" customWidth="1"/>
    <col min="5658" max="5658" width="5.42578125" style="16" customWidth="1"/>
    <col min="5659" max="5659" width="3.28515625" style="16" customWidth="1"/>
    <col min="5660" max="5660" width="5.140625" style="16" customWidth="1"/>
    <col min="5661" max="5661" width="5.7109375" style="16" customWidth="1"/>
    <col min="5662" max="5663" width="5.28515625" style="16" customWidth="1"/>
    <col min="5664" max="5664" width="5.5703125" style="16" customWidth="1"/>
    <col min="5665" max="5665" width="5.140625" style="16" customWidth="1"/>
    <col min="5666" max="5666" width="3.85546875" style="16" customWidth="1"/>
    <col min="5667" max="5667" width="6.140625" style="16" customWidth="1"/>
    <col min="5668" max="5668" width="5.42578125" style="16" bestFit="1" customWidth="1"/>
    <col min="5669" max="5669" width="4.28515625" style="16" customWidth="1"/>
    <col min="5670" max="5670" width="3.85546875" style="16" customWidth="1"/>
    <col min="5671" max="5889" width="11.42578125" style="16"/>
    <col min="5890" max="5890" width="4.28515625" style="16" bestFit="1" customWidth="1"/>
    <col min="5891" max="5891" width="11.42578125" style="16" customWidth="1"/>
    <col min="5892" max="5892" width="5" style="16" customWidth="1"/>
    <col min="5893" max="5893" width="5.140625" style="16" customWidth="1"/>
    <col min="5894" max="5894" width="5.7109375" style="16" bestFit="1" customWidth="1"/>
    <col min="5895" max="5895" width="5.7109375" style="16" customWidth="1"/>
    <col min="5896" max="5896" width="5.5703125" style="16" bestFit="1" customWidth="1"/>
    <col min="5897" max="5897" width="5.7109375" style="16" customWidth="1"/>
    <col min="5898" max="5898" width="5.42578125" style="16" customWidth="1"/>
    <col min="5899" max="5899" width="5.28515625" style="16" customWidth="1"/>
    <col min="5900" max="5900" width="5.5703125" style="16" bestFit="1" customWidth="1"/>
    <col min="5901" max="5901" width="5.28515625" style="16" customWidth="1"/>
    <col min="5902" max="5904" width="5.42578125" style="16" bestFit="1" customWidth="1"/>
    <col min="5905" max="5905" width="3.7109375" style="16" customWidth="1"/>
    <col min="5906" max="5909" width="5.28515625" style="16" customWidth="1"/>
    <col min="5910" max="5912" width="5.42578125" style="16" bestFit="1" customWidth="1"/>
    <col min="5913" max="5913" width="6.42578125" style="16" bestFit="1" customWidth="1"/>
    <col min="5914" max="5914" width="5.42578125" style="16" customWidth="1"/>
    <col min="5915" max="5915" width="3.28515625" style="16" customWidth="1"/>
    <col min="5916" max="5916" width="5.140625" style="16" customWidth="1"/>
    <col min="5917" max="5917" width="5.7109375" style="16" customWidth="1"/>
    <col min="5918" max="5919" width="5.28515625" style="16" customWidth="1"/>
    <col min="5920" max="5920" width="5.5703125" style="16" customWidth="1"/>
    <col min="5921" max="5921" width="5.140625" style="16" customWidth="1"/>
    <col min="5922" max="5922" width="3.85546875" style="16" customWidth="1"/>
    <col min="5923" max="5923" width="6.140625" style="16" customWidth="1"/>
    <col min="5924" max="5924" width="5.42578125" style="16" bestFit="1" customWidth="1"/>
    <col min="5925" max="5925" width="4.28515625" style="16" customWidth="1"/>
    <col min="5926" max="5926" width="3.85546875" style="16" customWidth="1"/>
    <col min="5927" max="6145" width="11.42578125" style="16"/>
    <col min="6146" max="6146" width="4.28515625" style="16" bestFit="1" customWidth="1"/>
    <col min="6147" max="6147" width="11.42578125" style="16" customWidth="1"/>
    <col min="6148" max="6148" width="5" style="16" customWidth="1"/>
    <col min="6149" max="6149" width="5.140625" style="16" customWidth="1"/>
    <col min="6150" max="6150" width="5.7109375" style="16" bestFit="1" customWidth="1"/>
    <col min="6151" max="6151" width="5.7109375" style="16" customWidth="1"/>
    <col min="6152" max="6152" width="5.5703125" style="16" bestFit="1" customWidth="1"/>
    <col min="6153" max="6153" width="5.7109375" style="16" customWidth="1"/>
    <col min="6154" max="6154" width="5.42578125" style="16" customWidth="1"/>
    <col min="6155" max="6155" width="5.28515625" style="16" customWidth="1"/>
    <col min="6156" max="6156" width="5.5703125" style="16" bestFit="1" customWidth="1"/>
    <col min="6157" max="6157" width="5.28515625" style="16" customWidth="1"/>
    <col min="6158" max="6160" width="5.42578125" style="16" bestFit="1" customWidth="1"/>
    <col min="6161" max="6161" width="3.7109375" style="16" customWidth="1"/>
    <col min="6162" max="6165" width="5.28515625" style="16" customWidth="1"/>
    <col min="6166" max="6168" width="5.42578125" style="16" bestFit="1" customWidth="1"/>
    <col min="6169" max="6169" width="6.42578125" style="16" bestFit="1" customWidth="1"/>
    <col min="6170" max="6170" width="5.42578125" style="16" customWidth="1"/>
    <col min="6171" max="6171" width="3.28515625" style="16" customWidth="1"/>
    <col min="6172" max="6172" width="5.140625" style="16" customWidth="1"/>
    <col min="6173" max="6173" width="5.7109375" style="16" customWidth="1"/>
    <col min="6174" max="6175" width="5.28515625" style="16" customWidth="1"/>
    <col min="6176" max="6176" width="5.5703125" style="16" customWidth="1"/>
    <col min="6177" max="6177" width="5.140625" style="16" customWidth="1"/>
    <col min="6178" max="6178" width="3.85546875" style="16" customWidth="1"/>
    <col min="6179" max="6179" width="6.140625" style="16" customWidth="1"/>
    <col min="6180" max="6180" width="5.42578125" style="16" bestFit="1" customWidth="1"/>
    <col min="6181" max="6181" width="4.28515625" style="16" customWidth="1"/>
    <col min="6182" max="6182" width="3.85546875" style="16" customWidth="1"/>
    <col min="6183" max="6401" width="11.42578125" style="16"/>
    <col min="6402" max="6402" width="4.28515625" style="16" bestFit="1" customWidth="1"/>
    <col min="6403" max="6403" width="11.42578125" style="16" customWidth="1"/>
    <col min="6404" max="6404" width="5" style="16" customWidth="1"/>
    <col min="6405" max="6405" width="5.140625" style="16" customWidth="1"/>
    <col min="6406" max="6406" width="5.7109375" style="16" bestFit="1" customWidth="1"/>
    <col min="6407" max="6407" width="5.7109375" style="16" customWidth="1"/>
    <col min="6408" max="6408" width="5.5703125" style="16" bestFit="1" customWidth="1"/>
    <col min="6409" max="6409" width="5.7109375" style="16" customWidth="1"/>
    <col min="6410" max="6410" width="5.42578125" style="16" customWidth="1"/>
    <col min="6411" max="6411" width="5.28515625" style="16" customWidth="1"/>
    <col min="6412" max="6412" width="5.5703125" style="16" bestFit="1" customWidth="1"/>
    <col min="6413" max="6413" width="5.28515625" style="16" customWidth="1"/>
    <col min="6414" max="6416" width="5.42578125" style="16" bestFit="1" customWidth="1"/>
    <col min="6417" max="6417" width="3.7109375" style="16" customWidth="1"/>
    <col min="6418" max="6421" width="5.28515625" style="16" customWidth="1"/>
    <col min="6422" max="6424" width="5.42578125" style="16" bestFit="1" customWidth="1"/>
    <col min="6425" max="6425" width="6.42578125" style="16" bestFit="1" customWidth="1"/>
    <col min="6426" max="6426" width="5.42578125" style="16" customWidth="1"/>
    <col min="6427" max="6427" width="3.28515625" style="16" customWidth="1"/>
    <col min="6428" max="6428" width="5.140625" style="16" customWidth="1"/>
    <col min="6429" max="6429" width="5.7109375" style="16" customWidth="1"/>
    <col min="6430" max="6431" width="5.28515625" style="16" customWidth="1"/>
    <col min="6432" max="6432" width="5.5703125" style="16" customWidth="1"/>
    <col min="6433" max="6433" width="5.140625" style="16" customWidth="1"/>
    <col min="6434" max="6434" width="3.85546875" style="16" customWidth="1"/>
    <col min="6435" max="6435" width="6.140625" style="16" customWidth="1"/>
    <col min="6436" max="6436" width="5.42578125" style="16" bestFit="1" customWidth="1"/>
    <col min="6437" max="6437" width="4.28515625" style="16" customWidth="1"/>
    <col min="6438" max="6438" width="3.85546875" style="16" customWidth="1"/>
    <col min="6439" max="6657" width="11.42578125" style="16"/>
    <col min="6658" max="6658" width="4.28515625" style="16" bestFit="1" customWidth="1"/>
    <col min="6659" max="6659" width="11.42578125" style="16" customWidth="1"/>
    <col min="6660" max="6660" width="5" style="16" customWidth="1"/>
    <col min="6661" max="6661" width="5.140625" style="16" customWidth="1"/>
    <col min="6662" max="6662" width="5.7109375" style="16" bestFit="1" customWidth="1"/>
    <col min="6663" max="6663" width="5.7109375" style="16" customWidth="1"/>
    <col min="6664" max="6664" width="5.5703125" style="16" bestFit="1" customWidth="1"/>
    <col min="6665" max="6665" width="5.7109375" style="16" customWidth="1"/>
    <col min="6666" max="6666" width="5.42578125" style="16" customWidth="1"/>
    <col min="6667" max="6667" width="5.28515625" style="16" customWidth="1"/>
    <col min="6668" max="6668" width="5.5703125" style="16" bestFit="1" customWidth="1"/>
    <col min="6669" max="6669" width="5.28515625" style="16" customWidth="1"/>
    <col min="6670" max="6672" width="5.42578125" style="16" bestFit="1" customWidth="1"/>
    <col min="6673" max="6673" width="3.7109375" style="16" customWidth="1"/>
    <col min="6674" max="6677" width="5.28515625" style="16" customWidth="1"/>
    <col min="6678" max="6680" width="5.42578125" style="16" bestFit="1" customWidth="1"/>
    <col min="6681" max="6681" width="6.42578125" style="16" bestFit="1" customWidth="1"/>
    <col min="6682" max="6682" width="5.42578125" style="16" customWidth="1"/>
    <col min="6683" max="6683" width="3.28515625" style="16" customWidth="1"/>
    <col min="6684" max="6684" width="5.140625" style="16" customWidth="1"/>
    <col min="6685" max="6685" width="5.7109375" style="16" customWidth="1"/>
    <col min="6686" max="6687" width="5.28515625" style="16" customWidth="1"/>
    <col min="6688" max="6688" width="5.5703125" style="16" customWidth="1"/>
    <col min="6689" max="6689" width="5.140625" style="16" customWidth="1"/>
    <col min="6690" max="6690" width="3.85546875" style="16" customWidth="1"/>
    <col min="6691" max="6691" width="6.140625" style="16" customWidth="1"/>
    <col min="6692" max="6692" width="5.42578125" style="16" bestFit="1" customWidth="1"/>
    <col min="6693" max="6693" width="4.28515625" style="16" customWidth="1"/>
    <col min="6694" max="6694" width="3.85546875" style="16" customWidth="1"/>
    <col min="6695" max="6913" width="11.42578125" style="16"/>
    <col min="6914" max="6914" width="4.28515625" style="16" bestFit="1" customWidth="1"/>
    <col min="6915" max="6915" width="11.42578125" style="16" customWidth="1"/>
    <col min="6916" max="6916" width="5" style="16" customWidth="1"/>
    <col min="6917" max="6917" width="5.140625" style="16" customWidth="1"/>
    <col min="6918" max="6918" width="5.7109375" style="16" bestFit="1" customWidth="1"/>
    <col min="6919" max="6919" width="5.7109375" style="16" customWidth="1"/>
    <col min="6920" max="6920" width="5.5703125" style="16" bestFit="1" customWidth="1"/>
    <col min="6921" max="6921" width="5.7109375" style="16" customWidth="1"/>
    <col min="6922" max="6922" width="5.42578125" style="16" customWidth="1"/>
    <col min="6923" max="6923" width="5.28515625" style="16" customWidth="1"/>
    <col min="6924" max="6924" width="5.5703125" style="16" bestFit="1" customWidth="1"/>
    <col min="6925" max="6925" width="5.28515625" style="16" customWidth="1"/>
    <col min="6926" max="6928" width="5.42578125" style="16" bestFit="1" customWidth="1"/>
    <col min="6929" max="6929" width="3.7109375" style="16" customWidth="1"/>
    <col min="6930" max="6933" width="5.28515625" style="16" customWidth="1"/>
    <col min="6934" max="6936" width="5.42578125" style="16" bestFit="1" customWidth="1"/>
    <col min="6937" max="6937" width="6.42578125" style="16" bestFit="1" customWidth="1"/>
    <col min="6938" max="6938" width="5.42578125" style="16" customWidth="1"/>
    <col min="6939" max="6939" width="3.28515625" style="16" customWidth="1"/>
    <col min="6940" max="6940" width="5.140625" style="16" customWidth="1"/>
    <col min="6941" max="6941" width="5.7109375" style="16" customWidth="1"/>
    <col min="6942" max="6943" width="5.28515625" style="16" customWidth="1"/>
    <col min="6944" max="6944" width="5.5703125" style="16" customWidth="1"/>
    <col min="6945" max="6945" width="5.140625" style="16" customWidth="1"/>
    <col min="6946" max="6946" width="3.85546875" style="16" customWidth="1"/>
    <col min="6947" max="6947" width="6.140625" style="16" customWidth="1"/>
    <col min="6948" max="6948" width="5.42578125" style="16" bestFit="1" customWidth="1"/>
    <col min="6949" max="6949" width="4.28515625" style="16" customWidth="1"/>
    <col min="6950" max="6950" width="3.85546875" style="16" customWidth="1"/>
    <col min="6951" max="7169" width="11.42578125" style="16"/>
    <col min="7170" max="7170" width="4.28515625" style="16" bestFit="1" customWidth="1"/>
    <col min="7171" max="7171" width="11.42578125" style="16" customWidth="1"/>
    <col min="7172" max="7172" width="5" style="16" customWidth="1"/>
    <col min="7173" max="7173" width="5.140625" style="16" customWidth="1"/>
    <col min="7174" max="7174" width="5.7109375" style="16" bestFit="1" customWidth="1"/>
    <col min="7175" max="7175" width="5.7109375" style="16" customWidth="1"/>
    <col min="7176" max="7176" width="5.5703125" style="16" bestFit="1" customWidth="1"/>
    <col min="7177" max="7177" width="5.7109375" style="16" customWidth="1"/>
    <col min="7178" max="7178" width="5.42578125" style="16" customWidth="1"/>
    <col min="7179" max="7179" width="5.28515625" style="16" customWidth="1"/>
    <col min="7180" max="7180" width="5.5703125" style="16" bestFit="1" customWidth="1"/>
    <col min="7181" max="7181" width="5.28515625" style="16" customWidth="1"/>
    <col min="7182" max="7184" width="5.42578125" style="16" bestFit="1" customWidth="1"/>
    <col min="7185" max="7185" width="3.7109375" style="16" customWidth="1"/>
    <col min="7186" max="7189" width="5.28515625" style="16" customWidth="1"/>
    <col min="7190" max="7192" width="5.42578125" style="16" bestFit="1" customWidth="1"/>
    <col min="7193" max="7193" width="6.42578125" style="16" bestFit="1" customWidth="1"/>
    <col min="7194" max="7194" width="5.42578125" style="16" customWidth="1"/>
    <col min="7195" max="7195" width="3.28515625" style="16" customWidth="1"/>
    <col min="7196" max="7196" width="5.140625" style="16" customWidth="1"/>
    <col min="7197" max="7197" width="5.7109375" style="16" customWidth="1"/>
    <col min="7198" max="7199" width="5.28515625" style="16" customWidth="1"/>
    <col min="7200" max="7200" width="5.5703125" style="16" customWidth="1"/>
    <col min="7201" max="7201" width="5.140625" style="16" customWidth="1"/>
    <col min="7202" max="7202" width="3.85546875" style="16" customWidth="1"/>
    <col min="7203" max="7203" width="6.140625" style="16" customWidth="1"/>
    <col min="7204" max="7204" width="5.42578125" style="16" bestFit="1" customWidth="1"/>
    <col min="7205" max="7205" width="4.28515625" style="16" customWidth="1"/>
    <col min="7206" max="7206" width="3.85546875" style="16" customWidth="1"/>
    <col min="7207" max="7425" width="11.42578125" style="16"/>
    <col min="7426" max="7426" width="4.28515625" style="16" bestFit="1" customWidth="1"/>
    <col min="7427" max="7427" width="11.42578125" style="16" customWidth="1"/>
    <col min="7428" max="7428" width="5" style="16" customWidth="1"/>
    <col min="7429" max="7429" width="5.140625" style="16" customWidth="1"/>
    <col min="7430" max="7430" width="5.7109375" style="16" bestFit="1" customWidth="1"/>
    <col min="7431" max="7431" width="5.7109375" style="16" customWidth="1"/>
    <col min="7432" max="7432" width="5.5703125" style="16" bestFit="1" customWidth="1"/>
    <col min="7433" max="7433" width="5.7109375" style="16" customWidth="1"/>
    <col min="7434" max="7434" width="5.42578125" style="16" customWidth="1"/>
    <col min="7435" max="7435" width="5.28515625" style="16" customWidth="1"/>
    <col min="7436" max="7436" width="5.5703125" style="16" bestFit="1" customWidth="1"/>
    <col min="7437" max="7437" width="5.28515625" style="16" customWidth="1"/>
    <col min="7438" max="7440" width="5.42578125" style="16" bestFit="1" customWidth="1"/>
    <col min="7441" max="7441" width="3.7109375" style="16" customWidth="1"/>
    <col min="7442" max="7445" width="5.28515625" style="16" customWidth="1"/>
    <col min="7446" max="7448" width="5.42578125" style="16" bestFit="1" customWidth="1"/>
    <col min="7449" max="7449" width="6.42578125" style="16" bestFit="1" customWidth="1"/>
    <col min="7450" max="7450" width="5.42578125" style="16" customWidth="1"/>
    <col min="7451" max="7451" width="3.28515625" style="16" customWidth="1"/>
    <col min="7452" max="7452" width="5.140625" style="16" customWidth="1"/>
    <col min="7453" max="7453" width="5.7109375" style="16" customWidth="1"/>
    <col min="7454" max="7455" width="5.28515625" style="16" customWidth="1"/>
    <col min="7456" max="7456" width="5.5703125" style="16" customWidth="1"/>
    <col min="7457" max="7457" width="5.140625" style="16" customWidth="1"/>
    <col min="7458" max="7458" width="3.85546875" style="16" customWidth="1"/>
    <col min="7459" max="7459" width="6.140625" style="16" customWidth="1"/>
    <col min="7460" max="7460" width="5.42578125" style="16" bestFit="1" customWidth="1"/>
    <col min="7461" max="7461" width="4.28515625" style="16" customWidth="1"/>
    <col min="7462" max="7462" width="3.85546875" style="16" customWidth="1"/>
    <col min="7463" max="7681" width="11.42578125" style="16"/>
    <col min="7682" max="7682" width="4.28515625" style="16" bestFit="1" customWidth="1"/>
    <col min="7683" max="7683" width="11.42578125" style="16" customWidth="1"/>
    <col min="7684" max="7684" width="5" style="16" customWidth="1"/>
    <col min="7685" max="7685" width="5.140625" style="16" customWidth="1"/>
    <col min="7686" max="7686" width="5.7109375" style="16" bestFit="1" customWidth="1"/>
    <col min="7687" max="7687" width="5.7109375" style="16" customWidth="1"/>
    <col min="7688" max="7688" width="5.5703125" style="16" bestFit="1" customWidth="1"/>
    <col min="7689" max="7689" width="5.7109375" style="16" customWidth="1"/>
    <col min="7690" max="7690" width="5.42578125" style="16" customWidth="1"/>
    <col min="7691" max="7691" width="5.28515625" style="16" customWidth="1"/>
    <col min="7692" max="7692" width="5.5703125" style="16" bestFit="1" customWidth="1"/>
    <col min="7693" max="7693" width="5.28515625" style="16" customWidth="1"/>
    <col min="7694" max="7696" width="5.42578125" style="16" bestFit="1" customWidth="1"/>
    <col min="7697" max="7697" width="3.7109375" style="16" customWidth="1"/>
    <col min="7698" max="7701" width="5.28515625" style="16" customWidth="1"/>
    <col min="7702" max="7704" width="5.42578125" style="16" bestFit="1" customWidth="1"/>
    <col min="7705" max="7705" width="6.42578125" style="16" bestFit="1" customWidth="1"/>
    <col min="7706" max="7706" width="5.42578125" style="16" customWidth="1"/>
    <col min="7707" max="7707" width="3.28515625" style="16" customWidth="1"/>
    <col min="7708" max="7708" width="5.140625" style="16" customWidth="1"/>
    <col min="7709" max="7709" width="5.7109375" style="16" customWidth="1"/>
    <col min="7710" max="7711" width="5.28515625" style="16" customWidth="1"/>
    <col min="7712" max="7712" width="5.5703125" style="16" customWidth="1"/>
    <col min="7713" max="7713" width="5.140625" style="16" customWidth="1"/>
    <col min="7714" max="7714" width="3.85546875" style="16" customWidth="1"/>
    <col min="7715" max="7715" width="6.140625" style="16" customWidth="1"/>
    <col min="7716" max="7716" width="5.42578125" style="16" bestFit="1" customWidth="1"/>
    <col min="7717" max="7717" width="4.28515625" style="16" customWidth="1"/>
    <col min="7718" max="7718" width="3.85546875" style="16" customWidth="1"/>
    <col min="7719" max="7937" width="11.42578125" style="16"/>
    <col min="7938" max="7938" width="4.28515625" style="16" bestFit="1" customWidth="1"/>
    <col min="7939" max="7939" width="11.42578125" style="16" customWidth="1"/>
    <col min="7940" max="7940" width="5" style="16" customWidth="1"/>
    <col min="7941" max="7941" width="5.140625" style="16" customWidth="1"/>
    <col min="7942" max="7942" width="5.7109375" style="16" bestFit="1" customWidth="1"/>
    <col min="7943" max="7943" width="5.7109375" style="16" customWidth="1"/>
    <col min="7944" max="7944" width="5.5703125" style="16" bestFit="1" customWidth="1"/>
    <col min="7945" max="7945" width="5.7109375" style="16" customWidth="1"/>
    <col min="7946" max="7946" width="5.42578125" style="16" customWidth="1"/>
    <col min="7947" max="7947" width="5.28515625" style="16" customWidth="1"/>
    <col min="7948" max="7948" width="5.5703125" style="16" bestFit="1" customWidth="1"/>
    <col min="7949" max="7949" width="5.28515625" style="16" customWidth="1"/>
    <col min="7950" max="7952" width="5.42578125" style="16" bestFit="1" customWidth="1"/>
    <col min="7953" max="7953" width="3.7109375" style="16" customWidth="1"/>
    <col min="7954" max="7957" width="5.28515625" style="16" customWidth="1"/>
    <col min="7958" max="7960" width="5.42578125" style="16" bestFit="1" customWidth="1"/>
    <col min="7961" max="7961" width="6.42578125" style="16" bestFit="1" customWidth="1"/>
    <col min="7962" max="7962" width="5.42578125" style="16" customWidth="1"/>
    <col min="7963" max="7963" width="3.28515625" style="16" customWidth="1"/>
    <col min="7964" max="7964" width="5.140625" style="16" customWidth="1"/>
    <col min="7965" max="7965" width="5.7109375" style="16" customWidth="1"/>
    <col min="7966" max="7967" width="5.28515625" style="16" customWidth="1"/>
    <col min="7968" max="7968" width="5.5703125" style="16" customWidth="1"/>
    <col min="7969" max="7969" width="5.140625" style="16" customWidth="1"/>
    <col min="7970" max="7970" width="3.85546875" style="16" customWidth="1"/>
    <col min="7971" max="7971" width="6.140625" style="16" customWidth="1"/>
    <col min="7972" max="7972" width="5.42578125" style="16" bestFit="1" customWidth="1"/>
    <col min="7973" max="7973" width="4.28515625" style="16" customWidth="1"/>
    <col min="7974" max="7974" width="3.85546875" style="16" customWidth="1"/>
    <col min="7975" max="8193" width="11.42578125" style="16"/>
    <col min="8194" max="8194" width="4.28515625" style="16" bestFit="1" customWidth="1"/>
    <col min="8195" max="8195" width="11.42578125" style="16" customWidth="1"/>
    <col min="8196" max="8196" width="5" style="16" customWidth="1"/>
    <col min="8197" max="8197" width="5.140625" style="16" customWidth="1"/>
    <col min="8198" max="8198" width="5.7109375" style="16" bestFit="1" customWidth="1"/>
    <col min="8199" max="8199" width="5.7109375" style="16" customWidth="1"/>
    <col min="8200" max="8200" width="5.5703125" style="16" bestFit="1" customWidth="1"/>
    <col min="8201" max="8201" width="5.7109375" style="16" customWidth="1"/>
    <col min="8202" max="8202" width="5.42578125" style="16" customWidth="1"/>
    <col min="8203" max="8203" width="5.28515625" style="16" customWidth="1"/>
    <col min="8204" max="8204" width="5.5703125" style="16" bestFit="1" customWidth="1"/>
    <col min="8205" max="8205" width="5.28515625" style="16" customWidth="1"/>
    <col min="8206" max="8208" width="5.42578125" style="16" bestFit="1" customWidth="1"/>
    <col min="8209" max="8209" width="3.7109375" style="16" customWidth="1"/>
    <col min="8210" max="8213" width="5.28515625" style="16" customWidth="1"/>
    <col min="8214" max="8216" width="5.42578125" style="16" bestFit="1" customWidth="1"/>
    <col min="8217" max="8217" width="6.42578125" style="16" bestFit="1" customWidth="1"/>
    <col min="8218" max="8218" width="5.42578125" style="16" customWidth="1"/>
    <col min="8219" max="8219" width="3.28515625" style="16" customWidth="1"/>
    <col min="8220" max="8220" width="5.140625" style="16" customWidth="1"/>
    <col min="8221" max="8221" width="5.7109375" style="16" customWidth="1"/>
    <col min="8222" max="8223" width="5.28515625" style="16" customWidth="1"/>
    <col min="8224" max="8224" width="5.5703125" style="16" customWidth="1"/>
    <col min="8225" max="8225" width="5.140625" style="16" customWidth="1"/>
    <col min="8226" max="8226" width="3.85546875" style="16" customWidth="1"/>
    <col min="8227" max="8227" width="6.140625" style="16" customWidth="1"/>
    <col min="8228" max="8228" width="5.42578125" style="16" bestFit="1" customWidth="1"/>
    <col min="8229" max="8229" width="4.28515625" style="16" customWidth="1"/>
    <col min="8230" max="8230" width="3.85546875" style="16" customWidth="1"/>
    <col min="8231" max="8449" width="11.42578125" style="16"/>
    <col min="8450" max="8450" width="4.28515625" style="16" bestFit="1" customWidth="1"/>
    <col min="8451" max="8451" width="11.42578125" style="16" customWidth="1"/>
    <col min="8452" max="8452" width="5" style="16" customWidth="1"/>
    <col min="8453" max="8453" width="5.140625" style="16" customWidth="1"/>
    <col min="8454" max="8454" width="5.7109375" style="16" bestFit="1" customWidth="1"/>
    <col min="8455" max="8455" width="5.7109375" style="16" customWidth="1"/>
    <col min="8456" max="8456" width="5.5703125" style="16" bestFit="1" customWidth="1"/>
    <col min="8457" max="8457" width="5.7109375" style="16" customWidth="1"/>
    <col min="8458" max="8458" width="5.42578125" style="16" customWidth="1"/>
    <col min="8459" max="8459" width="5.28515625" style="16" customWidth="1"/>
    <col min="8460" max="8460" width="5.5703125" style="16" bestFit="1" customWidth="1"/>
    <col min="8461" max="8461" width="5.28515625" style="16" customWidth="1"/>
    <col min="8462" max="8464" width="5.42578125" style="16" bestFit="1" customWidth="1"/>
    <col min="8465" max="8465" width="3.7109375" style="16" customWidth="1"/>
    <col min="8466" max="8469" width="5.28515625" style="16" customWidth="1"/>
    <col min="8470" max="8472" width="5.42578125" style="16" bestFit="1" customWidth="1"/>
    <col min="8473" max="8473" width="6.42578125" style="16" bestFit="1" customWidth="1"/>
    <col min="8474" max="8474" width="5.42578125" style="16" customWidth="1"/>
    <col min="8475" max="8475" width="3.28515625" style="16" customWidth="1"/>
    <col min="8476" max="8476" width="5.140625" style="16" customWidth="1"/>
    <col min="8477" max="8477" width="5.7109375" style="16" customWidth="1"/>
    <col min="8478" max="8479" width="5.28515625" style="16" customWidth="1"/>
    <col min="8480" max="8480" width="5.5703125" style="16" customWidth="1"/>
    <col min="8481" max="8481" width="5.140625" style="16" customWidth="1"/>
    <col min="8482" max="8482" width="3.85546875" style="16" customWidth="1"/>
    <col min="8483" max="8483" width="6.140625" style="16" customWidth="1"/>
    <col min="8484" max="8484" width="5.42578125" style="16" bestFit="1" customWidth="1"/>
    <col min="8485" max="8485" width="4.28515625" style="16" customWidth="1"/>
    <col min="8486" max="8486" width="3.85546875" style="16" customWidth="1"/>
    <col min="8487" max="8705" width="11.42578125" style="16"/>
    <col min="8706" max="8706" width="4.28515625" style="16" bestFit="1" customWidth="1"/>
    <col min="8707" max="8707" width="11.42578125" style="16" customWidth="1"/>
    <col min="8708" max="8708" width="5" style="16" customWidth="1"/>
    <col min="8709" max="8709" width="5.140625" style="16" customWidth="1"/>
    <col min="8710" max="8710" width="5.7109375" style="16" bestFit="1" customWidth="1"/>
    <col min="8711" max="8711" width="5.7109375" style="16" customWidth="1"/>
    <col min="8712" max="8712" width="5.5703125" style="16" bestFit="1" customWidth="1"/>
    <col min="8713" max="8713" width="5.7109375" style="16" customWidth="1"/>
    <col min="8714" max="8714" width="5.42578125" style="16" customWidth="1"/>
    <col min="8715" max="8715" width="5.28515625" style="16" customWidth="1"/>
    <col min="8716" max="8716" width="5.5703125" style="16" bestFit="1" customWidth="1"/>
    <col min="8717" max="8717" width="5.28515625" style="16" customWidth="1"/>
    <col min="8718" max="8720" width="5.42578125" style="16" bestFit="1" customWidth="1"/>
    <col min="8721" max="8721" width="3.7109375" style="16" customWidth="1"/>
    <col min="8722" max="8725" width="5.28515625" style="16" customWidth="1"/>
    <col min="8726" max="8728" width="5.42578125" style="16" bestFit="1" customWidth="1"/>
    <col min="8729" max="8729" width="6.42578125" style="16" bestFit="1" customWidth="1"/>
    <col min="8730" max="8730" width="5.42578125" style="16" customWidth="1"/>
    <col min="8731" max="8731" width="3.28515625" style="16" customWidth="1"/>
    <col min="8732" max="8732" width="5.140625" style="16" customWidth="1"/>
    <col min="8733" max="8733" width="5.7109375" style="16" customWidth="1"/>
    <col min="8734" max="8735" width="5.28515625" style="16" customWidth="1"/>
    <col min="8736" max="8736" width="5.5703125" style="16" customWidth="1"/>
    <col min="8737" max="8737" width="5.140625" style="16" customWidth="1"/>
    <col min="8738" max="8738" width="3.85546875" style="16" customWidth="1"/>
    <col min="8739" max="8739" width="6.140625" style="16" customWidth="1"/>
    <col min="8740" max="8740" width="5.42578125" style="16" bestFit="1" customWidth="1"/>
    <col min="8741" max="8741" width="4.28515625" style="16" customWidth="1"/>
    <col min="8742" max="8742" width="3.85546875" style="16" customWidth="1"/>
    <col min="8743" max="8961" width="11.42578125" style="16"/>
    <col min="8962" max="8962" width="4.28515625" style="16" bestFit="1" customWidth="1"/>
    <col min="8963" max="8963" width="11.42578125" style="16" customWidth="1"/>
    <col min="8964" max="8964" width="5" style="16" customWidth="1"/>
    <col min="8965" max="8965" width="5.140625" style="16" customWidth="1"/>
    <col min="8966" max="8966" width="5.7109375" style="16" bestFit="1" customWidth="1"/>
    <col min="8967" max="8967" width="5.7109375" style="16" customWidth="1"/>
    <col min="8968" max="8968" width="5.5703125" style="16" bestFit="1" customWidth="1"/>
    <col min="8969" max="8969" width="5.7109375" style="16" customWidth="1"/>
    <col min="8970" max="8970" width="5.42578125" style="16" customWidth="1"/>
    <col min="8971" max="8971" width="5.28515625" style="16" customWidth="1"/>
    <col min="8972" max="8972" width="5.5703125" style="16" bestFit="1" customWidth="1"/>
    <col min="8973" max="8973" width="5.28515625" style="16" customWidth="1"/>
    <col min="8974" max="8976" width="5.42578125" style="16" bestFit="1" customWidth="1"/>
    <col min="8977" max="8977" width="3.7109375" style="16" customWidth="1"/>
    <col min="8978" max="8981" width="5.28515625" style="16" customWidth="1"/>
    <col min="8982" max="8984" width="5.42578125" style="16" bestFit="1" customWidth="1"/>
    <col min="8985" max="8985" width="6.42578125" style="16" bestFit="1" customWidth="1"/>
    <col min="8986" max="8986" width="5.42578125" style="16" customWidth="1"/>
    <col min="8987" max="8987" width="3.28515625" style="16" customWidth="1"/>
    <col min="8988" max="8988" width="5.140625" style="16" customWidth="1"/>
    <col min="8989" max="8989" width="5.7109375" style="16" customWidth="1"/>
    <col min="8990" max="8991" width="5.28515625" style="16" customWidth="1"/>
    <col min="8992" max="8992" width="5.5703125" style="16" customWidth="1"/>
    <col min="8993" max="8993" width="5.140625" style="16" customWidth="1"/>
    <col min="8994" max="8994" width="3.85546875" style="16" customWidth="1"/>
    <col min="8995" max="8995" width="6.140625" style="16" customWidth="1"/>
    <col min="8996" max="8996" width="5.42578125" style="16" bestFit="1" customWidth="1"/>
    <col min="8997" max="8997" width="4.28515625" style="16" customWidth="1"/>
    <col min="8998" max="8998" width="3.85546875" style="16" customWidth="1"/>
    <col min="8999" max="9217" width="11.42578125" style="16"/>
    <col min="9218" max="9218" width="4.28515625" style="16" bestFit="1" customWidth="1"/>
    <col min="9219" max="9219" width="11.42578125" style="16" customWidth="1"/>
    <col min="9220" max="9220" width="5" style="16" customWidth="1"/>
    <col min="9221" max="9221" width="5.140625" style="16" customWidth="1"/>
    <col min="9222" max="9222" width="5.7109375" style="16" bestFit="1" customWidth="1"/>
    <col min="9223" max="9223" width="5.7109375" style="16" customWidth="1"/>
    <col min="9224" max="9224" width="5.5703125" style="16" bestFit="1" customWidth="1"/>
    <col min="9225" max="9225" width="5.7109375" style="16" customWidth="1"/>
    <col min="9226" max="9226" width="5.42578125" style="16" customWidth="1"/>
    <col min="9227" max="9227" width="5.28515625" style="16" customWidth="1"/>
    <col min="9228" max="9228" width="5.5703125" style="16" bestFit="1" customWidth="1"/>
    <col min="9229" max="9229" width="5.28515625" style="16" customWidth="1"/>
    <col min="9230" max="9232" width="5.42578125" style="16" bestFit="1" customWidth="1"/>
    <col min="9233" max="9233" width="3.7109375" style="16" customWidth="1"/>
    <col min="9234" max="9237" width="5.28515625" style="16" customWidth="1"/>
    <col min="9238" max="9240" width="5.42578125" style="16" bestFit="1" customWidth="1"/>
    <col min="9241" max="9241" width="6.42578125" style="16" bestFit="1" customWidth="1"/>
    <col min="9242" max="9242" width="5.42578125" style="16" customWidth="1"/>
    <col min="9243" max="9243" width="3.28515625" style="16" customWidth="1"/>
    <col min="9244" max="9244" width="5.140625" style="16" customWidth="1"/>
    <col min="9245" max="9245" width="5.7109375" style="16" customWidth="1"/>
    <col min="9246" max="9247" width="5.28515625" style="16" customWidth="1"/>
    <col min="9248" max="9248" width="5.5703125" style="16" customWidth="1"/>
    <col min="9249" max="9249" width="5.140625" style="16" customWidth="1"/>
    <col min="9250" max="9250" width="3.85546875" style="16" customWidth="1"/>
    <col min="9251" max="9251" width="6.140625" style="16" customWidth="1"/>
    <col min="9252" max="9252" width="5.42578125" style="16" bestFit="1" customWidth="1"/>
    <col min="9253" max="9253" width="4.28515625" style="16" customWidth="1"/>
    <col min="9254" max="9254" width="3.85546875" style="16" customWidth="1"/>
    <col min="9255" max="9473" width="11.42578125" style="16"/>
    <col min="9474" max="9474" width="4.28515625" style="16" bestFit="1" customWidth="1"/>
    <col min="9475" max="9475" width="11.42578125" style="16" customWidth="1"/>
    <col min="9476" max="9476" width="5" style="16" customWidth="1"/>
    <col min="9477" max="9477" width="5.140625" style="16" customWidth="1"/>
    <col min="9478" max="9478" width="5.7109375" style="16" bestFit="1" customWidth="1"/>
    <col min="9479" max="9479" width="5.7109375" style="16" customWidth="1"/>
    <col min="9480" max="9480" width="5.5703125" style="16" bestFit="1" customWidth="1"/>
    <col min="9481" max="9481" width="5.7109375" style="16" customWidth="1"/>
    <col min="9482" max="9482" width="5.42578125" style="16" customWidth="1"/>
    <col min="9483" max="9483" width="5.28515625" style="16" customWidth="1"/>
    <col min="9484" max="9484" width="5.5703125" style="16" bestFit="1" customWidth="1"/>
    <col min="9485" max="9485" width="5.28515625" style="16" customWidth="1"/>
    <col min="9486" max="9488" width="5.42578125" style="16" bestFit="1" customWidth="1"/>
    <col min="9489" max="9489" width="3.7109375" style="16" customWidth="1"/>
    <col min="9490" max="9493" width="5.28515625" style="16" customWidth="1"/>
    <col min="9494" max="9496" width="5.42578125" style="16" bestFit="1" customWidth="1"/>
    <col min="9497" max="9497" width="6.42578125" style="16" bestFit="1" customWidth="1"/>
    <col min="9498" max="9498" width="5.42578125" style="16" customWidth="1"/>
    <col min="9499" max="9499" width="3.28515625" style="16" customWidth="1"/>
    <col min="9500" max="9500" width="5.140625" style="16" customWidth="1"/>
    <col min="9501" max="9501" width="5.7109375" style="16" customWidth="1"/>
    <col min="9502" max="9503" width="5.28515625" style="16" customWidth="1"/>
    <col min="9504" max="9504" width="5.5703125" style="16" customWidth="1"/>
    <col min="9505" max="9505" width="5.140625" style="16" customWidth="1"/>
    <col min="9506" max="9506" width="3.85546875" style="16" customWidth="1"/>
    <col min="9507" max="9507" width="6.140625" style="16" customWidth="1"/>
    <col min="9508" max="9508" width="5.42578125" style="16" bestFit="1" customWidth="1"/>
    <col min="9509" max="9509" width="4.28515625" style="16" customWidth="1"/>
    <col min="9510" max="9510" width="3.85546875" style="16" customWidth="1"/>
    <col min="9511" max="9729" width="11.42578125" style="16"/>
    <col min="9730" max="9730" width="4.28515625" style="16" bestFit="1" customWidth="1"/>
    <col min="9731" max="9731" width="11.42578125" style="16" customWidth="1"/>
    <col min="9732" max="9732" width="5" style="16" customWidth="1"/>
    <col min="9733" max="9733" width="5.140625" style="16" customWidth="1"/>
    <col min="9734" max="9734" width="5.7109375" style="16" bestFit="1" customWidth="1"/>
    <col min="9735" max="9735" width="5.7109375" style="16" customWidth="1"/>
    <col min="9736" max="9736" width="5.5703125" style="16" bestFit="1" customWidth="1"/>
    <col min="9737" max="9737" width="5.7109375" style="16" customWidth="1"/>
    <col min="9738" max="9738" width="5.42578125" style="16" customWidth="1"/>
    <col min="9739" max="9739" width="5.28515625" style="16" customWidth="1"/>
    <col min="9740" max="9740" width="5.5703125" style="16" bestFit="1" customWidth="1"/>
    <col min="9741" max="9741" width="5.28515625" style="16" customWidth="1"/>
    <col min="9742" max="9744" width="5.42578125" style="16" bestFit="1" customWidth="1"/>
    <col min="9745" max="9745" width="3.7109375" style="16" customWidth="1"/>
    <col min="9746" max="9749" width="5.28515625" style="16" customWidth="1"/>
    <col min="9750" max="9752" width="5.42578125" style="16" bestFit="1" customWidth="1"/>
    <col min="9753" max="9753" width="6.42578125" style="16" bestFit="1" customWidth="1"/>
    <col min="9754" max="9754" width="5.42578125" style="16" customWidth="1"/>
    <col min="9755" max="9755" width="3.28515625" style="16" customWidth="1"/>
    <col min="9756" max="9756" width="5.140625" style="16" customWidth="1"/>
    <col min="9757" max="9757" width="5.7109375" style="16" customWidth="1"/>
    <col min="9758" max="9759" width="5.28515625" style="16" customWidth="1"/>
    <col min="9760" max="9760" width="5.5703125" style="16" customWidth="1"/>
    <col min="9761" max="9761" width="5.140625" style="16" customWidth="1"/>
    <col min="9762" max="9762" width="3.85546875" style="16" customWidth="1"/>
    <col min="9763" max="9763" width="6.140625" style="16" customWidth="1"/>
    <col min="9764" max="9764" width="5.42578125" style="16" bestFit="1" customWidth="1"/>
    <col min="9765" max="9765" width="4.28515625" style="16" customWidth="1"/>
    <col min="9766" max="9766" width="3.85546875" style="16" customWidth="1"/>
    <col min="9767" max="9985" width="11.42578125" style="16"/>
    <col min="9986" max="9986" width="4.28515625" style="16" bestFit="1" customWidth="1"/>
    <col min="9987" max="9987" width="11.42578125" style="16" customWidth="1"/>
    <col min="9988" max="9988" width="5" style="16" customWidth="1"/>
    <col min="9989" max="9989" width="5.140625" style="16" customWidth="1"/>
    <col min="9990" max="9990" width="5.7109375" style="16" bestFit="1" customWidth="1"/>
    <col min="9991" max="9991" width="5.7109375" style="16" customWidth="1"/>
    <col min="9992" max="9992" width="5.5703125" style="16" bestFit="1" customWidth="1"/>
    <col min="9993" max="9993" width="5.7109375" style="16" customWidth="1"/>
    <col min="9994" max="9994" width="5.42578125" style="16" customWidth="1"/>
    <col min="9995" max="9995" width="5.28515625" style="16" customWidth="1"/>
    <col min="9996" max="9996" width="5.5703125" style="16" bestFit="1" customWidth="1"/>
    <col min="9997" max="9997" width="5.28515625" style="16" customWidth="1"/>
    <col min="9998" max="10000" width="5.42578125" style="16" bestFit="1" customWidth="1"/>
    <col min="10001" max="10001" width="3.7109375" style="16" customWidth="1"/>
    <col min="10002" max="10005" width="5.28515625" style="16" customWidth="1"/>
    <col min="10006" max="10008" width="5.42578125" style="16" bestFit="1" customWidth="1"/>
    <col min="10009" max="10009" width="6.42578125" style="16" bestFit="1" customWidth="1"/>
    <col min="10010" max="10010" width="5.42578125" style="16" customWidth="1"/>
    <col min="10011" max="10011" width="3.28515625" style="16" customWidth="1"/>
    <col min="10012" max="10012" width="5.140625" style="16" customWidth="1"/>
    <col min="10013" max="10013" width="5.7109375" style="16" customWidth="1"/>
    <col min="10014" max="10015" width="5.28515625" style="16" customWidth="1"/>
    <col min="10016" max="10016" width="5.5703125" style="16" customWidth="1"/>
    <col min="10017" max="10017" width="5.140625" style="16" customWidth="1"/>
    <col min="10018" max="10018" width="3.85546875" style="16" customWidth="1"/>
    <col min="10019" max="10019" width="6.140625" style="16" customWidth="1"/>
    <col min="10020" max="10020" width="5.42578125" style="16" bestFit="1" customWidth="1"/>
    <col min="10021" max="10021" width="4.28515625" style="16" customWidth="1"/>
    <col min="10022" max="10022" width="3.85546875" style="16" customWidth="1"/>
    <col min="10023" max="10241" width="11.42578125" style="16"/>
    <col min="10242" max="10242" width="4.28515625" style="16" bestFit="1" customWidth="1"/>
    <col min="10243" max="10243" width="11.42578125" style="16" customWidth="1"/>
    <col min="10244" max="10244" width="5" style="16" customWidth="1"/>
    <col min="10245" max="10245" width="5.140625" style="16" customWidth="1"/>
    <col min="10246" max="10246" width="5.7109375" style="16" bestFit="1" customWidth="1"/>
    <col min="10247" max="10247" width="5.7109375" style="16" customWidth="1"/>
    <col min="10248" max="10248" width="5.5703125" style="16" bestFit="1" customWidth="1"/>
    <col min="10249" max="10249" width="5.7109375" style="16" customWidth="1"/>
    <col min="10250" max="10250" width="5.42578125" style="16" customWidth="1"/>
    <col min="10251" max="10251" width="5.28515625" style="16" customWidth="1"/>
    <col min="10252" max="10252" width="5.5703125" style="16" bestFit="1" customWidth="1"/>
    <col min="10253" max="10253" width="5.28515625" style="16" customWidth="1"/>
    <col min="10254" max="10256" width="5.42578125" style="16" bestFit="1" customWidth="1"/>
    <col min="10257" max="10257" width="3.7109375" style="16" customWidth="1"/>
    <col min="10258" max="10261" width="5.28515625" style="16" customWidth="1"/>
    <col min="10262" max="10264" width="5.42578125" style="16" bestFit="1" customWidth="1"/>
    <col min="10265" max="10265" width="6.42578125" style="16" bestFit="1" customWidth="1"/>
    <col min="10266" max="10266" width="5.42578125" style="16" customWidth="1"/>
    <col min="10267" max="10267" width="3.28515625" style="16" customWidth="1"/>
    <col min="10268" max="10268" width="5.140625" style="16" customWidth="1"/>
    <col min="10269" max="10269" width="5.7109375" style="16" customWidth="1"/>
    <col min="10270" max="10271" width="5.28515625" style="16" customWidth="1"/>
    <col min="10272" max="10272" width="5.5703125" style="16" customWidth="1"/>
    <col min="10273" max="10273" width="5.140625" style="16" customWidth="1"/>
    <col min="10274" max="10274" width="3.85546875" style="16" customWidth="1"/>
    <col min="10275" max="10275" width="6.140625" style="16" customWidth="1"/>
    <col min="10276" max="10276" width="5.42578125" style="16" bestFit="1" customWidth="1"/>
    <col min="10277" max="10277" width="4.28515625" style="16" customWidth="1"/>
    <col min="10278" max="10278" width="3.85546875" style="16" customWidth="1"/>
    <col min="10279" max="10497" width="11.42578125" style="16"/>
    <col min="10498" max="10498" width="4.28515625" style="16" bestFit="1" customWidth="1"/>
    <col min="10499" max="10499" width="11.42578125" style="16" customWidth="1"/>
    <col min="10500" max="10500" width="5" style="16" customWidth="1"/>
    <col min="10501" max="10501" width="5.140625" style="16" customWidth="1"/>
    <col min="10502" max="10502" width="5.7109375" style="16" bestFit="1" customWidth="1"/>
    <col min="10503" max="10503" width="5.7109375" style="16" customWidth="1"/>
    <col min="10504" max="10504" width="5.5703125" style="16" bestFit="1" customWidth="1"/>
    <col min="10505" max="10505" width="5.7109375" style="16" customWidth="1"/>
    <col min="10506" max="10506" width="5.42578125" style="16" customWidth="1"/>
    <col min="10507" max="10507" width="5.28515625" style="16" customWidth="1"/>
    <col min="10508" max="10508" width="5.5703125" style="16" bestFit="1" customWidth="1"/>
    <col min="10509" max="10509" width="5.28515625" style="16" customWidth="1"/>
    <col min="10510" max="10512" width="5.42578125" style="16" bestFit="1" customWidth="1"/>
    <col min="10513" max="10513" width="3.7109375" style="16" customWidth="1"/>
    <col min="10514" max="10517" width="5.28515625" style="16" customWidth="1"/>
    <col min="10518" max="10520" width="5.42578125" style="16" bestFit="1" customWidth="1"/>
    <col min="10521" max="10521" width="6.42578125" style="16" bestFit="1" customWidth="1"/>
    <col min="10522" max="10522" width="5.42578125" style="16" customWidth="1"/>
    <col min="10523" max="10523" width="3.28515625" style="16" customWidth="1"/>
    <col min="10524" max="10524" width="5.140625" style="16" customWidth="1"/>
    <col min="10525" max="10525" width="5.7109375" style="16" customWidth="1"/>
    <col min="10526" max="10527" width="5.28515625" style="16" customWidth="1"/>
    <col min="10528" max="10528" width="5.5703125" style="16" customWidth="1"/>
    <col min="10529" max="10529" width="5.140625" style="16" customWidth="1"/>
    <col min="10530" max="10530" width="3.85546875" style="16" customWidth="1"/>
    <col min="10531" max="10531" width="6.140625" style="16" customWidth="1"/>
    <col min="10532" max="10532" width="5.42578125" style="16" bestFit="1" customWidth="1"/>
    <col min="10533" max="10533" width="4.28515625" style="16" customWidth="1"/>
    <col min="10534" max="10534" width="3.85546875" style="16" customWidth="1"/>
    <col min="10535" max="10753" width="11.42578125" style="16"/>
    <col min="10754" max="10754" width="4.28515625" style="16" bestFit="1" customWidth="1"/>
    <col min="10755" max="10755" width="11.42578125" style="16" customWidth="1"/>
    <col min="10756" max="10756" width="5" style="16" customWidth="1"/>
    <col min="10757" max="10757" width="5.140625" style="16" customWidth="1"/>
    <col min="10758" max="10758" width="5.7109375" style="16" bestFit="1" customWidth="1"/>
    <col min="10759" max="10759" width="5.7109375" style="16" customWidth="1"/>
    <col min="10760" max="10760" width="5.5703125" style="16" bestFit="1" customWidth="1"/>
    <col min="10761" max="10761" width="5.7109375" style="16" customWidth="1"/>
    <col min="10762" max="10762" width="5.42578125" style="16" customWidth="1"/>
    <col min="10763" max="10763" width="5.28515625" style="16" customWidth="1"/>
    <col min="10764" max="10764" width="5.5703125" style="16" bestFit="1" customWidth="1"/>
    <col min="10765" max="10765" width="5.28515625" style="16" customWidth="1"/>
    <col min="10766" max="10768" width="5.42578125" style="16" bestFit="1" customWidth="1"/>
    <col min="10769" max="10769" width="3.7109375" style="16" customWidth="1"/>
    <col min="10770" max="10773" width="5.28515625" style="16" customWidth="1"/>
    <col min="10774" max="10776" width="5.42578125" style="16" bestFit="1" customWidth="1"/>
    <col min="10777" max="10777" width="6.42578125" style="16" bestFit="1" customWidth="1"/>
    <col min="10778" max="10778" width="5.42578125" style="16" customWidth="1"/>
    <col min="10779" max="10779" width="3.28515625" style="16" customWidth="1"/>
    <col min="10780" max="10780" width="5.140625" style="16" customWidth="1"/>
    <col min="10781" max="10781" width="5.7109375" style="16" customWidth="1"/>
    <col min="10782" max="10783" width="5.28515625" style="16" customWidth="1"/>
    <col min="10784" max="10784" width="5.5703125" style="16" customWidth="1"/>
    <col min="10785" max="10785" width="5.140625" style="16" customWidth="1"/>
    <col min="10786" max="10786" width="3.85546875" style="16" customWidth="1"/>
    <col min="10787" max="10787" width="6.140625" style="16" customWidth="1"/>
    <col min="10788" max="10788" width="5.42578125" style="16" bestFit="1" customWidth="1"/>
    <col min="10789" max="10789" width="4.28515625" style="16" customWidth="1"/>
    <col min="10790" max="10790" width="3.85546875" style="16" customWidth="1"/>
    <col min="10791" max="11009" width="11.42578125" style="16"/>
    <col min="11010" max="11010" width="4.28515625" style="16" bestFit="1" customWidth="1"/>
    <col min="11011" max="11011" width="11.42578125" style="16" customWidth="1"/>
    <col min="11012" max="11012" width="5" style="16" customWidth="1"/>
    <col min="11013" max="11013" width="5.140625" style="16" customWidth="1"/>
    <col min="11014" max="11014" width="5.7109375" style="16" bestFit="1" customWidth="1"/>
    <col min="11015" max="11015" width="5.7109375" style="16" customWidth="1"/>
    <col min="11016" max="11016" width="5.5703125" style="16" bestFit="1" customWidth="1"/>
    <col min="11017" max="11017" width="5.7109375" style="16" customWidth="1"/>
    <col min="11018" max="11018" width="5.42578125" style="16" customWidth="1"/>
    <col min="11019" max="11019" width="5.28515625" style="16" customWidth="1"/>
    <col min="11020" max="11020" width="5.5703125" style="16" bestFit="1" customWidth="1"/>
    <col min="11021" max="11021" width="5.28515625" style="16" customWidth="1"/>
    <col min="11022" max="11024" width="5.42578125" style="16" bestFit="1" customWidth="1"/>
    <col min="11025" max="11025" width="3.7109375" style="16" customWidth="1"/>
    <col min="11026" max="11029" width="5.28515625" style="16" customWidth="1"/>
    <col min="11030" max="11032" width="5.42578125" style="16" bestFit="1" customWidth="1"/>
    <col min="11033" max="11033" width="6.42578125" style="16" bestFit="1" customWidth="1"/>
    <col min="11034" max="11034" width="5.42578125" style="16" customWidth="1"/>
    <col min="11035" max="11035" width="3.28515625" style="16" customWidth="1"/>
    <col min="11036" max="11036" width="5.140625" style="16" customWidth="1"/>
    <col min="11037" max="11037" width="5.7109375" style="16" customWidth="1"/>
    <col min="11038" max="11039" width="5.28515625" style="16" customWidth="1"/>
    <col min="11040" max="11040" width="5.5703125" style="16" customWidth="1"/>
    <col min="11041" max="11041" width="5.140625" style="16" customWidth="1"/>
    <col min="11042" max="11042" width="3.85546875" style="16" customWidth="1"/>
    <col min="11043" max="11043" width="6.140625" style="16" customWidth="1"/>
    <col min="11044" max="11044" width="5.42578125" style="16" bestFit="1" customWidth="1"/>
    <col min="11045" max="11045" width="4.28515625" style="16" customWidth="1"/>
    <col min="11046" max="11046" width="3.85546875" style="16" customWidth="1"/>
    <col min="11047" max="11265" width="11.42578125" style="16"/>
    <col min="11266" max="11266" width="4.28515625" style="16" bestFit="1" customWidth="1"/>
    <col min="11267" max="11267" width="11.42578125" style="16" customWidth="1"/>
    <col min="11268" max="11268" width="5" style="16" customWidth="1"/>
    <col min="11269" max="11269" width="5.140625" style="16" customWidth="1"/>
    <col min="11270" max="11270" width="5.7109375" style="16" bestFit="1" customWidth="1"/>
    <col min="11271" max="11271" width="5.7109375" style="16" customWidth="1"/>
    <col min="11272" max="11272" width="5.5703125" style="16" bestFit="1" customWidth="1"/>
    <col min="11273" max="11273" width="5.7109375" style="16" customWidth="1"/>
    <col min="11274" max="11274" width="5.42578125" style="16" customWidth="1"/>
    <col min="11275" max="11275" width="5.28515625" style="16" customWidth="1"/>
    <col min="11276" max="11276" width="5.5703125" style="16" bestFit="1" customWidth="1"/>
    <col min="11277" max="11277" width="5.28515625" style="16" customWidth="1"/>
    <col min="11278" max="11280" width="5.42578125" style="16" bestFit="1" customWidth="1"/>
    <col min="11281" max="11281" width="3.7109375" style="16" customWidth="1"/>
    <col min="11282" max="11285" width="5.28515625" style="16" customWidth="1"/>
    <col min="11286" max="11288" width="5.42578125" style="16" bestFit="1" customWidth="1"/>
    <col min="11289" max="11289" width="6.42578125" style="16" bestFit="1" customWidth="1"/>
    <col min="11290" max="11290" width="5.42578125" style="16" customWidth="1"/>
    <col min="11291" max="11291" width="3.28515625" style="16" customWidth="1"/>
    <col min="11292" max="11292" width="5.140625" style="16" customWidth="1"/>
    <col min="11293" max="11293" width="5.7109375" style="16" customWidth="1"/>
    <col min="11294" max="11295" width="5.28515625" style="16" customWidth="1"/>
    <col min="11296" max="11296" width="5.5703125" style="16" customWidth="1"/>
    <col min="11297" max="11297" width="5.140625" style="16" customWidth="1"/>
    <col min="11298" max="11298" width="3.85546875" style="16" customWidth="1"/>
    <col min="11299" max="11299" width="6.140625" style="16" customWidth="1"/>
    <col min="11300" max="11300" width="5.42578125" style="16" bestFit="1" customWidth="1"/>
    <col min="11301" max="11301" width="4.28515625" style="16" customWidth="1"/>
    <col min="11302" max="11302" width="3.85546875" style="16" customWidth="1"/>
    <col min="11303" max="11521" width="11.42578125" style="16"/>
    <col min="11522" max="11522" width="4.28515625" style="16" bestFit="1" customWidth="1"/>
    <col min="11523" max="11523" width="11.42578125" style="16" customWidth="1"/>
    <col min="11524" max="11524" width="5" style="16" customWidth="1"/>
    <col min="11525" max="11525" width="5.140625" style="16" customWidth="1"/>
    <col min="11526" max="11526" width="5.7109375" style="16" bestFit="1" customWidth="1"/>
    <col min="11527" max="11527" width="5.7109375" style="16" customWidth="1"/>
    <col min="11528" max="11528" width="5.5703125" style="16" bestFit="1" customWidth="1"/>
    <col min="11529" max="11529" width="5.7109375" style="16" customWidth="1"/>
    <col min="11530" max="11530" width="5.42578125" style="16" customWidth="1"/>
    <col min="11531" max="11531" width="5.28515625" style="16" customWidth="1"/>
    <col min="11532" max="11532" width="5.5703125" style="16" bestFit="1" customWidth="1"/>
    <col min="11533" max="11533" width="5.28515625" style="16" customWidth="1"/>
    <col min="11534" max="11536" width="5.42578125" style="16" bestFit="1" customWidth="1"/>
    <col min="11537" max="11537" width="3.7109375" style="16" customWidth="1"/>
    <col min="11538" max="11541" width="5.28515625" style="16" customWidth="1"/>
    <col min="11542" max="11544" width="5.42578125" style="16" bestFit="1" customWidth="1"/>
    <col min="11545" max="11545" width="6.42578125" style="16" bestFit="1" customWidth="1"/>
    <col min="11546" max="11546" width="5.42578125" style="16" customWidth="1"/>
    <col min="11547" max="11547" width="3.28515625" style="16" customWidth="1"/>
    <col min="11548" max="11548" width="5.140625" style="16" customWidth="1"/>
    <col min="11549" max="11549" width="5.7109375" style="16" customWidth="1"/>
    <col min="11550" max="11551" width="5.28515625" style="16" customWidth="1"/>
    <col min="11552" max="11552" width="5.5703125" style="16" customWidth="1"/>
    <col min="11553" max="11553" width="5.140625" style="16" customWidth="1"/>
    <col min="11554" max="11554" width="3.85546875" style="16" customWidth="1"/>
    <col min="11555" max="11555" width="6.140625" style="16" customWidth="1"/>
    <col min="11556" max="11556" width="5.42578125" style="16" bestFit="1" customWidth="1"/>
    <col min="11557" max="11557" width="4.28515625" style="16" customWidth="1"/>
    <col min="11558" max="11558" width="3.85546875" style="16" customWidth="1"/>
    <col min="11559" max="11777" width="11.42578125" style="16"/>
    <col min="11778" max="11778" width="4.28515625" style="16" bestFit="1" customWidth="1"/>
    <col min="11779" max="11779" width="11.42578125" style="16" customWidth="1"/>
    <col min="11780" max="11780" width="5" style="16" customWidth="1"/>
    <col min="11781" max="11781" width="5.140625" style="16" customWidth="1"/>
    <col min="11782" max="11782" width="5.7109375" style="16" bestFit="1" customWidth="1"/>
    <col min="11783" max="11783" width="5.7109375" style="16" customWidth="1"/>
    <col min="11784" max="11784" width="5.5703125" style="16" bestFit="1" customWidth="1"/>
    <col min="11785" max="11785" width="5.7109375" style="16" customWidth="1"/>
    <col min="11786" max="11786" width="5.42578125" style="16" customWidth="1"/>
    <col min="11787" max="11787" width="5.28515625" style="16" customWidth="1"/>
    <col min="11788" max="11788" width="5.5703125" style="16" bestFit="1" customWidth="1"/>
    <col min="11789" max="11789" width="5.28515625" style="16" customWidth="1"/>
    <col min="11790" max="11792" width="5.42578125" style="16" bestFit="1" customWidth="1"/>
    <col min="11793" max="11793" width="3.7109375" style="16" customWidth="1"/>
    <col min="11794" max="11797" width="5.28515625" style="16" customWidth="1"/>
    <col min="11798" max="11800" width="5.42578125" style="16" bestFit="1" customWidth="1"/>
    <col min="11801" max="11801" width="6.42578125" style="16" bestFit="1" customWidth="1"/>
    <col min="11802" max="11802" width="5.42578125" style="16" customWidth="1"/>
    <col min="11803" max="11803" width="3.28515625" style="16" customWidth="1"/>
    <col min="11804" max="11804" width="5.140625" style="16" customWidth="1"/>
    <col min="11805" max="11805" width="5.7109375" style="16" customWidth="1"/>
    <col min="11806" max="11807" width="5.28515625" style="16" customWidth="1"/>
    <col min="11808" max="11808" width="5.5703125" style="16" customWidth="1"/>
    <col min="11809" max="11809" width="5.140625" style="16" customWidth="1"/>
    <col min="11810" max="11810" width="3.85546875" style="16" customWidth="1"/>
    <col min="11811" max="11811" width="6.140625" style="16" customWidth="1"/>
    <col min="11812" max="11812" width="5.42578125" style="16" bestFit="1" customWidth="1"/>
    <col min="11813" max="11813" width="4.28515625" style="16" customWidth="1"/>
    <col min="11814" max="11814" width="3.85546875" style="16" customWidth="1"/>
    <col min="11815" max="12033" width="11.42578125" style="16"/>
    <col min="12034" max="12034" width="4.28515625" style="16" bestFit="1" customWidth="1"/>
    <col min="12035" max="12035" width="11.42578125" style="16" customWidth="1"/>
    <col min="12036" max="12036" width="5" style="16" customWidth="1"/>
    <col min="12037" max="12037" width="5.140625" style="16" customWidth="1"/>
    <col min="12038" max="12038" width="5.7109375" style="16" bestFit="1" customWidth="1"/>
    <col min="12039" max="12039" width="5.7109375" style="16" customWidth="1"/>
    <col min="12040" max="12040" width="5.5703125" style="16" bestFit="1" customWidth="1"/>
    <col min="12041" max="12041" width="5.7109375" style="16" customWidth="1"/>
    <col min="12042" max="12042" width="5.42578125" style="16" customWidth="1"/>
    <col min="12043" max="12043" width="5.28515625" style="16" customWidth="1"/>
    <col min="12044" max="12044" width="5.5703125" style="16" bestFit="1" customWidth="1"/>
    <col min="12045" max="12045" width="5.28515625" style="16" customWidth="1"/>
    <col min="12046" max="12048" width="5.42578125" style="16" bestFit="1" customWidth="1"/>
    <col min="12049" max="12049" width="3.7109375" style="16" customWidth="1"/>
    <col min="12050" max="12053" width="5.28515625" style="16" customWidth="1"/>
    <col min="12054" max="12056" width="5.42578125" style="16" bestFit="1" customWidth="1"/>
    <col min="12057" max="12057" width="6.42578125" style="16" bestFit="1" customWidth="1"/>
    <col min="12058" max="12058" width="5.42578125" style="16" customWidth="1"/>
    <col min="12059" max="12059" width="3.28515625" style="16" customWidth="1"/>
    <col min="12060" max="12060" width="5.140625" style="16" customWidth="1"/>
    <col min="12061" max="12061" width="5.7109375" style="16" customWidth="1"/>
    <col min="12062" max="12063" width="5.28515625" style="16" customWidth="1"/>
    <col min="12064" max="12064" width="5.5703125" style="16" customWidth="1"/>
    <col min="12065" max="12065" width="5.140625" style="16" customWidth="1"/>
    <col min="12066" max="12066" width="3.85546875" style="16" customWidth="1"/>
    <col min="12067" max="12067" width="6.140625" style="16" customWidth="1"/>
    <col min="12068" max="12068" width="5.42578125" style="16" bestFit="1" customWidth="1"/>
    <col min="12069" max="12069" width="4.28515625" style="16" customWidth="1"/>
    <col min="12070" max="12070" width="3.85546875" style="16" customWidth="1"/>
    <col min="12071" max="12289" width="11.42578125" style="16"/>
    <col min="12290" max="12290" width="4.28515625" style="16" bestFit="1" customWidth="1"/>
    <col min="12291" max="12291" width="11.42578125" style="16" customWidth="1"/>
    <col min="12292" max="12292" width="5" style="16" customWidth="1"/>
    <col min="12293" max="12293" width="5.140625" style="16" customWidth="1"/>
    <col min="12294" max="12294" width="5.7109375" style="16" bestFit="1" customWidth="1"/>
    <col min="12295" max="12295" width="5.7109375" style="16" customWidth="1"/>
    <col min="12296" max="12296" width="5.5703125" style="16" bestFit="1" customWidth="1"/>
    <col min="12297" max="12297" width="5.7109375" style="16" customWidth="1"/>
    <col min="12298" max="12298" width="5.42578125" style="16" customWidth="1"/>
    <col min="12299" max="12299" width="5.28515625" style="16" customWidth="1"/>
    <col min="12300" max="12300" width="5.5703125" style="16" bestFit="1" customWidth="1"/>
    <col min="12301" max="12301" width="5.28515625" style="16" customWidth="1"/>
    <col min="12302" max="12304" width="5.42578125" style="16" bestFit="1" customWidth="1"/>
    <col min="12305" max="12305" width="3.7109375" style="16" customWidth="1"/>
    <col min="12306" max="12309" width="5.28515625" style="16" customWidth="1"/>
    <col min="12310" max="12312" width="5.42578125" style="16" bestFit="1" customWidth="1"/>
    <col min="12313" max="12313" width="6.42578125" style="16" bestFit="1" customWidth="1"/>
    <col min="12314" max="12314" width="5.42578125" style="16" customWidth="1"/>
    <col min="12315" max="12315" width="3.28515625" style="16" customWidth="1"/>
    <col min="12316" max="12316" width="5.140625" style="16" customWidth="1"/>
    <col min="12317" max="12317" width="5.7109375" style="16" customWidth="1"/>
    <col min="12318" max="12319" width="5.28515625" style="16" customWidth="1"/>
    <col min="12320" max="12320" width="5.5703125" style="16" customWidth="1"/>
    <col min="12321" max="12321" width="5.140625" style="16" customWidth="1"/>
    <col min="12322" max="12322" width="3.85546875" style="16" customWidth="1"/>
    <col min="12323" max="12323" width="6.140625" style="16" customWidth="1"/>
    <col min="12324" max="12324" width="5.42578125" style="16" bestFit="1" customWidth="1"/>
    <col min="12325" max="12325" width="4.28515625" style="16" customWidth="1"/>
    <col min="12326" max="12326" width="3.85546875" style="16" customWidth="1"/>
    <col min="12327" max="12545" width="11.42578125" style="16"/>
    <col min="12546" max="12546" width="4.28515625" style="16" bestFit="1" customWidth="1"/>
    <col min="12547" max="12547" width="11.42578125" style="16" customWidth="1"/>
    <col min="12548" max="12548" width="5" style="16" customWidth="1"/>
    <col min="12549" max="12549" width="5.140625" style="16" customWidth="1"/>
    <col min="12550" max="12550" width="5.7109375" style="16" bestFit="1" customWidth="1"/>
    <col min="12551" max="12551" width="5.7109375" style="16" customWidth="1"/>
    <col min="12552" max="12552" width="5.5703125" style="16" bestFit="1" customWidth="1"/>
    <col min="12553" max="12553" width="5.7109375" style="16" customWidth="1"/>
    <col min="12554" max="12554" width="5.42578125" style="16" customWidth="1"/>
    <col min="12555" max="12555" width="5.28515625" style="16" customWidth="1"/>
    <col min="12556" max="12556" width="5.5703125" style="16" bestFit="1" customWidth="1"/>
    <col min="12557" max="12557" width="5.28515625" style="16" customWidth="1"/>
    <col min="12558" max="12560" width="5.42578125" style="16" bestFit="1" customWidth="1"/>
    <col min="12561" max="12561" width="3.7109375" style="16" customWidth="1"/>
    <col min="12562" max="12565" width="5.28515625" style="16" customWidth="1"/>
    <col min="12566" max="12568" width="5.42578125" style="16" bestFit="1" customWidth="1"/>
    <col min="12569" max="12569" width="6.42578125" style="16" bestFit="1" customWidth="1"/>
    <col min="12570" max="12570" width="5.42578125" style="16" customWidth="1"/>
    <col min="12571" max="12571" width="3.28515625" style="16" customWidth="1"/>
    <col min="12572" max="12572" width="5.140625" style="16" customWidth="1"/>
    <col min="12573" max="12573" width="5.7109375" style="16" customWidth="1"/>
    <col min="12574" max="12575" width="5.28515625" style="16" customWidth="1"/>
    <col min="12576" max="12576" width="5.5703125" style="16" customWidth="1"/>
    <col min="12577" max="12577" width="5.140625" style="16" customWidth="1"/>
    <col min="12578" max="12578" width="3.85546875" style="16" customWidth="1"/>
    <col min="12579" max="12579" width="6.140625" style="16" customWidth="1"/>
    <col min="12580" max="12580" width="5.42578125" style="16" bestFit="1" customWidth="1"/>
    <col min="12581" max="12581" width="4.28515625" style="16" customWidth="1"/>
    <col min="12582" max="12582" width="3.85546875" style="16" customWidth="1"/>
    <col min="12583" max="12801" width="11.42578125" style="16"/>
    <col min="12802" max="12802" width="4.28515625" style="16" bestFit="1" customWidth="1"/>
    <col min="12803" max="12803" width="11.42578125" style="16" customWidth="1"/>
    <col min="12804" max="12804" width="5" style="16" customWidth="1"/>
    <col min="12805" max="12805" width="5.140625" style="16" customWidth="1"/>
    <col min="12806" max="12806" width="5.7109375" style="16" bestFit="1" customWidth="1"/>
    <col min="12807" max="12807" width="5.7109375" style="16" customWidth="1"/>
    <col min="12808" max="12808" width="5.5703125" style="16" bestFit="1" customWidth="1"/>
    <col min="12809" max="12809" width="5.7109375" style="16" customWidth="1"/>
    <col min="12810" max="12810" width="5.42578125" style="16" customWidth="1"/>
    <col min="12811" max="12811" width="5.28515625" style="16" customWidth="1"/>
    <col min="12812" max="12812" width="5.5703125" style="16" bestFit="1" customWidth="1"/>
    <col min="12813" max="12813" width="5.28515625" style="16" customWidth="1"/>
    <col min="12814" max="12816" width="5.42578125" style="16" bestFit="1" customWidth="1"/>
    <col min="12817" max="12817" width="3.7109375" style="16" customWidth="1"/>
    <col min="12818" max="12821" width="5.28515625" style="16" customWidth="1"/>
    <col min="12822" max="12824" width="5.42578125" style="16" bestFit="1" customWidth="1"/>
    <col min="12825" max="12825" width="6.42578125" style="16" bestFit="1" customWidth="1"/>
    <col min="12826" max="12826" width="5.42578125" style="16" customWidth="1"/>
    <col min="12827" max="12827" width="3.28515625" style="16" customWidth="1"/>
    <col min="12828" max="12828" width="5.140625" style="16" customWidth="1"/>
    <col min="12829" max="12829" width="5.7109375" style="16" customWidth="1"/>
    <col min="12830" max="12831" width="5.28515625" style="16" customWidth="1"/>
    <col min="12832" max="12832" width="5.5703125" style="16" customWidth="1"/>
    <col min="12833" max="12833" width="5.140625" style="16" customWidth="1"/>
    <col min="12834" max="12834" width="3.85546875" style="16" customWidth="1"/>
    <col min="12835" max="12835" width="6.140625" style="16" customWidth="1"/>
    <col min="12836" max="12836" width="5.42578125" style="16" bestFit="1" customWidth="1"/>
    <col min="12837" max="12837" width="4.28515625" style="16" customWidth="1"/>
    <col min="12838" max="12838" width="3.85546875" style="16" customWidth="1"/>
    <col min="12839" max="13057" width="11.42578125" style="16"/>
    <col min="13058" max="13058" width="4.28515625" style="16" bestFit="1" customWidth="1"/>
    <col min="13059" max="13059" width="11.42578125" style="16" customWidth="1"/>
    <col min="13060" max="13060" width="5" style="16" customWidth="1"/>
    <col min="13061" max="13061" width="5.140625" style="16" customWidth="1"/>
    <col min="13062" max="13062" width="5.7109375" style="16" bestFit="1" customWidth="1"/>
    <col min="13063" max="13063" width="5.7109375" style="16" customWidth="1"/>
    <col min="13064" max="13064" width="5.5703125" style="16" bestFit="1" customWidth="1"/>
    <col min="13065" max="13065" width="5.7109375" style="16" customWidth="1"/>
    <col min="13066" max="13066" width="5.42578125" style="16" customWidth="1"/>
    <col min="13067" max="13067" width="5.28515625" style="16" customWidth="1"/>
    <col min="13068" max="13068" width="5.5703125" style="16" bestFit="1" customWidth="1"/>
    <col min="13069" max="13069" width="5.28515625" style="16" customWidth="1"/>
    <col min="13070" max="13072" width="5.42578125" style="16" bestFit="1" customWidth="1"/>
    <col min="13073" max="13073" width="3.7109375" style="16" customWidth="1"/>
    <col min="13074" max="13077" width="5.28515625" style="16" customWidth="1"/>
    <col min="13078" max="13080" width="5.42578125" style="16" bestFit="1" customWidth="1"/>
    <col min="13081" max="13081" width="6.42578125" style="16" bestFit="1" customWidth="1"/>
    <col min="13082" max="13082" width="5.42578125" style="16" customWidth="1"/>
    <col min="13083" max="13083" width="3.28515625" style="16" customWidth="1"/>
    <col min="13084" max="13084" width="5.140625" style="16" customWidth="1"/>
    <col min="13085" max="13085" width="5.7109375" style="16" customWidth="1"/>
    <col min="13086" max="13087" width="5.28515625" style="16" customWidth="1"/>
    <col min="13088" max="13088" width="5.5703125" style="16" customWidth="1"/>
    <col min="13089" max="13089" width="5.140625" style="16" customWidth="1"/>
    <col min="13090" max="13090" width="3.85546875" style="16" customWidth="1"/>
    <col min="13091" max="13091" width="6.140625" style="16" customWidth="1"/>
    <col min="13092" max="13092" width="5.42578125" style="16" bestFit="1" customWidth="1"/>
    <col min="13093" max="13093" width="4.28515625" style="16" customWidth="1"/>
    <col min="13094" max="13094" width="3.85546875" style="16" customWidth="1"/>
    <col min="13095" max="13313" width="11.42578125" style="16"/>
    <col min="13314" max="13314" width="4.28515625" style="16" bestFit="1" customWidth="1"/>
    <col min="13315" max="13315" width="11.42578125" style="16" customWidth="1"/>
    <col min="13316" max="13316" width="5" style="16" customWidth="1"/>
    <col min="13317" max="13317" width="5.140625" style="16" customWidth="1"/>
    <col min="13318" max="13318" width="5.7109375" style="16" bestFit="1" customWidth="1"/>
    <col min="13319" max="13319" width="5.7109375" style="16" customWidth="1"/>
    <col min="13320" max="13320" width="5.5703125" style="16" bestFit="1" customWidth="1"/>
    <col min="13321" max="13321" width="5.7109375" style="16" customWidth="1"/>
    <col min="13322" max="13322" width="5.42578125" style="16" customWidth="1"/>
    <col min="13323" max="13323" width="5.28515625" style="16" customWidth="1"/>
    <col min="13324" max="13324" width="5.5703125" style="16" bestFit="1" customWidth="1"/>
    <col min="13325" max="13325" width="5.28515625" style="16" customWidth="1"/>
    <col min="13326" max="13328" width="5.42578125" style="16" bestFit="1" customWidth="1"/>
    <col min="13329" max="13329" width="3.7109375" style="16" customWidth="1"/>
    <col min="13330" max="13333" width="5.28515625" style="16" customWidth="1"/>
    <col min="13334" max="13336" width="5.42578125" style="16" bestFit="1" customWidth="1"/>
    <col min="13337" max="13337" width="6.42578125" style="16" bestFit="1" customWidth="1"/>
    <col min="13338" max="13338" width="5.42578125" style="16" customWidth="1"/>
    <col min="13339" max="13339" width="3.28515625" style="16" customWidth="1"/>
    <col min="13340" max="13340" width="5.140625" style="16" customWidth="1"/>
    <col min="13341" max="13341" width="5.7109375" style="16" customWidth="1"/>
    <col min="13342" max="13343" width="5.28515625" style="16" customWidth="1"/>
    <col min="13344" max="13344" width="5.5703125" style="16" customWidth="1"/>
    <col min="13345" max="13345" width="5.140625" style="16" customWidth="1"/>
    <col min="13346" max="13346" width="3.85546875" style="16" customWidth="1"/>
    <col min="13347" max="13347" width="6.140625" style="16" customWidth="1"/>
    <col min="13348" max="13348" width="5.42578125" style="16" bestFit="1" customWidth="1"/>
    <col min="13349" max="13349" width="4.28515625" style="16" customWidth="1"/>
    <col min="13350" max="13350" width="3.85546875" style="16" customWidth="1"/>
    <col min="13351" max="13569" width="11.42578125" style="16"/>
    <col min="13570" max="13570" width="4.28515625" style="16" bestFit="1" customWidth="1"/>
    <col min="13571" max="13571" width="11.42578125" style="16" customWidth="1"/>
    <col min="13572" max="13572" width="5" style="16" customWidth="1"/>
    <col min="13573" max="13573" width="5.140625" style="16" customWidth="1"/>
    <col min="13574" max="13574" width="5.7109375" style="16" bestFit="1" customWidth="1"/>
    <col min="13575" max="13575" width="5.7109375" style="16" customWidth="1"/>
    <col min="13576" max="13576" width="5.5703125" style="16" bestFit="1" customWidth="1"/>
    <col min="13577" max="13577" width="5.7109375" style="16" customWidth="1"/>
    <col min="13578" max="13578" width="5.42578125" style="16" customWidth="1"/>
    <col min="13579" max="13579" width="5.28515625" style="16" customWidth="1"/>
    <col min="13580" max="13580" width="5.5703125" style="16" bestFit="1" customWidth="1"/>
    <col min="13581" max="13581" width="5.28515625" style="16" customWidth="1"/>
    <col min="13582" max="13584" width="5.42578125" style="16" bestFit="1" customWidth="1"/>
    <col min="13585" max="13585" width="3.7109375" style="16" customWidth="1"/>
    <col min="13586" max="13589" width="5.28515625" style="16" customWidth="1"/>
    <col min="13590" max="13592" width="5.42578125" style="16" bestFit="1" customWidth="1"/>
    <col min="13593" max="13593" width="6.42578125" style="16" bestFit="1" customWidth="1"/>
    <col min="13594" max="13594" width="5.42578125" style="16" customWidth="1"/>
    <col min="13595" max="13595" width="3.28515625" style="16" customWidth="1"/>
    <col min="13596" max="13596" width="5.140625" style="16" customWidth="1"/>
    <col min="13597" max="13597" width="5.7109375" style="16" customWidth="1"/>
    <col min="13598" max="13599" width="5.28515625" style="16" customWidth="1"/>
    <col min="13600" max="13600" width="5.5703125" style="16" customWidth="1"/>
    <col min="13601" max="13601" width="5.140625" style="16" customWidth="1"/>
    <col min="13602" max="13602" width="3.85546875" style="16" customWidth="1"/>
    <col min="13603" max="13603" width="6.140625" style="16" customWidth="1"/>
    <col min="13604" max="13604" width="5.42578125" style="16" bestFit="1" customWidth="1"/>
    <col min="13605" max="13605" width="4.28515625" style="16" customWidth="1"/>
    <col min="13606" max="13606" width="3.85546875" style="16" customWidth="1"/>
    <col min="13607" max="13825" width="11.42578125" style="16"/>
    <col min="13826" max="13826" width="4.28515625" style="16" bestFit="1" customWidth="1"/>
    <col min="13827" max="13827" width="11.42578125" style="16" customWidth="1"/>
    <col min="13828" max="13828" width="5" style="16" customWidth="1"/>
    <col min="13829" max="13829" width="5.140625" style="16" customWidth="1"/>
    <col min="13830" max="13830" width="5.7109375" style="16" bestFit="1" customWidth="1"/>
    <col min="13831" max="13831" width="5.7109375" style="16" customWidth="1"/>
    <col min="13832" max="13832" width="5.5703125" style="16" bestFit="1" customWidth="1"/>
    <col min="13833" max="13833" width="5.7109375" style="16" customWidth="1"/>
    <col min="13834" max="13834" width="5.42578125" style="16" customWidth="1"/>
    <col min="13835" max="13835" width="5.28515625" style="16" customWidth="1"/>
    <col min="13836" max="13836" width="5.5703125" style="16" bestFit="1" customWidth="1"/>
    <col min="13837" max="13837" width="5.28515625" style="16" customWidth="1"/>
    <col min="13838" max="13840" width="5.42578125" style="16" bestFit="1" customWidth="1"/>
    <col min="13841" max="13841" width="3.7109375" style="16" customWidth="1"/>
    <col min="13842" max="13845" width="5.28515625" style="16" customWidth="1"/>
    <col min="13846" max="13848" width="5.42578125" style="16" bestFit="1" customWidth="1"/>
    <col min="13849" max="13849" width="6.42578125" style="16" bestFit="1" customWidth="1"/>
    <col min="13850" max="13850" width="5.42578125" style="16" customWidth="1"/>
    <col min="13851" max="13851" width="3.28515625" style="16" customWidth="1"/>
    <col min="13852" max="13852" width="5.140625" style="16" customWidth="1"/>
    <col min="13853" max="13853" width="5.7109375" style="16" customWidth="1"/>
    <col min="13854" max="13855" width="5.28515625" style="16" customWidth="1"/>
    <col min="13856" max="13856" width="5.5703125" style="16" customWidth="1"/>
    <col min="13857" max="13857" width="5.140625" style="16" customWidth="1"/>
    <col min="13858" max="13858" width="3.85546875" style="16" customWidth="1"/>
    <col min="13859" max="13859" width="6.140625" style="16" customWidth="1"/>
    <col min="13860" max="13860" width="5.42578125" style="16" bestFit="1" customWidth="1"/>
    <col min="13861" max="13861" width="4.28515625" style="16" customWidth="1"/>
    <col min="13862" max="13862" width="3.85546875" style="16" customWidth="1"/>
    <col min="13863" max="14081" width="11.42578125" style="16"/>
    <col min="14082" max="14082" width="4.28515625" style="16" bestFit="1" customWidth="1"/>
    <col min="14083" max="14083" width="11.42578125" style="16" customWidth="1"/>
    <col min="14084" max="14084" width="5" style="16" customWidth="1"/>
    <col min="14085" max="14085" width="5.140625" style="16" customWidth="1"/>
    <col min="14086" max="14086" width="5.7109375" style="16" bestFit="1" customWidth="1"/>
    <col min="14087" max="14087" width="5.7109375" style="16" customWidth="1"/>
    <col min="14088" max="14088" width="5.5703125" style="16" bestFit="1" customWidth="1"/>
    <col min="14089" max="14089" width="5.7109375" style="16" customWidth="1"/>
    <col min="14090" max="14090" width="5.42578125" style="16" customWidth="1"/>
    <col min="14091" max="14091" width="5.28515625" style="16" customWidth="1"/>
    <col min="14092" max="14092" width="5.5703125" style="16" bestFit="1" customWidth="1"/>
    <col min="14093" max="14093" width="5.28515625" style="16" customWidth="1"/>
    <col min="14094" max="14096" width="5.42578125" style="16" bestFit="1" customWidth="1"/>
    <col min="14097" max="14097" width="3.7109375" style="16" customWidth="1"/>
    <col min="14098" max="14101" width="5.28515625" style="16" customWidth="1"/>
    <col min="14102" max="14104" width="5.42578125" style="16" bestFit="1" customWidth="1"/>
    <col min="14105" max="14105" width="6.42578125" style="16" bestFit="1" customWidth="1"/>
    <col min="14106" max="14106" width="5.42578125" style="16" customWidth="1"/>
    <col min="14107" max="14107" width="3.28515625" style="16" customWidth="1"/>
    <col min="14108" max="14108" width="5.140625" style="16" customWidth="1"/>
    <col min="14109" max="14109" width="5.7109375" style="16" customWidth="1"/>
    <col min="14110" max="14111" width="5.28515625" style="16" customWidth="1"/>
    <col min="14112" max="14112" width="5.5703125" style="16" customWidth="1"/>
    <col min="14113" max="14113" width="5.140625" style="16" customWidth="1"/>
    <col min="14114" max="14114" width="3.85546875" style="16" customWidth="1"/>
    <col min="14115" max="14115" width="6.140625" style="16" customWidth="1"/>
    <col min="14116" max="14116" width="5.42578125" style="16" bestFit="1" customWidth="1"/>
    <col min="14117" max="14117" width="4.28515625" style="16" customWidth="1"/>
    <col min="14118" max="14118" width="3.85546875" style="16" customWidth="1"/>
    <col min="14119" max="14337" width="11.42578125" style="16"/>
    <col min="14338" max="14338" width="4.28515625" style="16" bestFit="1" customWidth="1"/>
    <col min="14339" max="14339" width="11.42578125" style="16" customWidth="1"/>
    <col min="14340" max="14340" width="5" style="16" customWidth="1"/>
    <col min="14341" max="14341" width="5.140625" style="16" customWidth="1"/>
    <col min="14342" max="14342" width="5.7109375" style="16" bestFit="1" customWidth="1"/>
    <col min="14343" max="14343" width="5.7109375" style="16" customWidth="1"/>
    <col min="14344" max="14344" width="5.5703125" style="16" bestFit="1" customWidth="1"/>
    <col min="14345" max="14345" width="5.7109375" style="16" customWidth="1"/>
    <col min="14346" max="14346" width="5.42578125" style="16" customWidth="1"/>
    <col min="14347" max="14347" width="5.28515625" style="16" customWidth="1"/>
    <col min="14348" max="14348" width="5.5703125" style="16" bestFit="1" customWidth="1"/>
    <col min="14349" max="14349" width="5.28515625" style="16" customWidth="1"/>
    <col min="14350" max="14352" width="5.42578125" style="16" bestFit="1" customWidth="1"/>
    <col min="14353" max="14353" width="3.7109375" style="16" customWidth="1"/>
    <col min="14354" max="14357" width="5.28515625" style="16" customWidth="1"/>
    <col min="14358" max="14360" width="5.42578125" style="16" bestFit="1" customWidth="1"/>
    <col min="14361" max="14361" width="6.42578125" style="16" bestFit="1" customWidth="1"/>
    <col min="14362" max="14362" width="5.42578125" style="16" customWidth="1"/>
    <col min="14363" max="14363" width="3.28515625" style="16" customWidth="1"/>
    <col min="14364" max="14364" width="5.140625" style="16" customWidth="1"/>
    <col min="14365" max="14365" width="5.7109375" style="16" customWidth="1"/>
    <col min="14366" max="14367" width="5.28515625" style="16" customWidth="1"/>
    <col min="14368" max="14368" width="5.5703125" style="16" customWidth="1"/>
    <col min="14369" max="14369" width="5.140625" style="16" customWidth="1"/>
    <col min="14370" max="14370" width="3.85546875" style="16" customWidth="1"/>
    <col min="14371" max="14371" width="6.140625" style="16" customWidth="1"/>
    <col min="14372" max="14372" width="5.42578125" style="16" bestFit="1" customWidth="1"/>
    <col min="14373" max="14373" width="4.28515625" style="16" customWidth="1"/>
    <col min="14374" max="14374" width="3.85546875" style="16" customWidth="1"/>
    <col min="14375" max="14593" width="11.42578125" style="16"/>
    <col min="14594" max="14594" width="4.28515625" style="16" bestFit="1" customWidth="1"/>
    <col min="14595" max="14595" width="11.42578125" style="16" customWidth="1"/>
    <col min="14596" max="14596" width="5" style="16" customWidth="1"/>
    <col min="14597" max="14597" width="5.140625" style="16" customWidth="1"/>
    <col min="14598" max="14598" width="5.7109375" style="16" bestFit="1" customWidth="1"/>
    <col min="14599" max="14599" width="5.7109375" style="16" customWidth="1"/>
    <col min="14600" max="14600" width="5.5703125" style="16" bestFit="1" customWidth="1"/>
    <col min="14601" max="14601" width="5.7109375" style="16" customWidth="1"/>
    <col min="14602" max="14602" width="5.42578125" style="16" customWidth="1"/>
    <col min="14603" max="14603" width="5.28515625" style="16" customWidth="1"/>
    <col min="14604" max="14604" width="5.5703125" style="16" bestFit="1" customWidth="1"/>
    <col min="14605" max="14605" width="5.28515625" style="16" customWidth="1"/>
    <col min="14606" max="14608" width="5.42578125" style="16" bestFit="1" customWidth="1"/>
    <col min="14609" max="14609" width="3.7109375" style="16" customWidth="1"/>
    <col min="14610" max="14613" width="5.28515625" style="16" customWidth="1"/>
    <col min="14614" max="14616" width="5.42578125" style="16" bestFit="1" customWidth="1"/>
    <col min="14617" max="14617" width="6.42578125" style="16" bestFit="1" customWidth="1"/>
    <col min="14618" max="14618" width="5.42578125" style="16" customWidth="1"/>
    <col min="14619" max="14619" width="3.28515625" style="16" customWidth="1"/>
    <col min="14620" max="14620" width="5.140625" style="16" customWidth="1"/>
    <col min="14621" max="14621" width="5.7109375" style="16" customWidth="1"/>
    <col min="14622" max="14623" width="5.28515625" style="16" customWidth="1"/>
    <col min="14624" max="14624" width="5.5703125" style="16" customWidth="1"/>
    <col min="14625" max="14625" width="5.140625" style="16" customWidth="1"/>
    <col min="14626" max="14626" width="3.85546875" style="16" customWidth="1"/>
    <col min="14627" max="14627" width="6.140625" style="16" customWidth="1"/>
    <col min="14628" max="14628" width="5.42578125" style="16" bestFit="1" customWidth="1"/>
    <col min="14629" max="14629" width="4.28515625" style="16" customWidth="1"/>
    <col min="14630" max="14630" width="3.85546875" style="16" customWidth="1"/>
    <col min="14631" max="14849" width="11.42578125" style="16"/>
    <col min="14850" max="14850" width="4.28515625" style="16" bestFit="1" customWidth="1"/>
    <col min="14851" max="14851" width="11.42578125" style="16" customWidth="1"/>
    <col min="14852" max="14852" width="5" style="16" customWidth="1"/>
    <col min="14853" max="14853" width="5.140625" style="16" customWidth="1"/>
    <col min="14854" max="14854" width="5.7109375" style="16" bestFit="1" customWidth="1"/>
    <col min="14855" max="14855" width="5.7109375" style="16" customWidth="1"/>
    <col min="14856" max="14856" width="5.5703125" style="16" bestFit="1" customWidth="1"/>
    <col min="14857" max="14857" width="5.7109375" style="16" customWidth="1"/>
    <col min="14858" max="14858" width="5.42578125" style="16" customWidth="1"/>
    <col min="14859" max="14859" width="5.28515625" style="16" customWidth="1"/>
    <col min="14860" max="14860" width="5.5703125" style="16" bestFit="1" customWidth="1"/>
    <col min="14861" max="14861" width="5.28515625" style="16" customWidth="1"/>
    <col min="14862" max="14864" width="5.42578125" style="16" bestFit="1" customWidth="1"/>
    <col min="14865" max="14865" width="3.7109375" style="16" customWidth="1"/>
    <col min="14866" max="14869" width="5.28515625" style="16" customWidth="1"/>
    <col min="14870" max="14872" width="5.42578125" style="16" bestFit="1" customWidth="1"/>
    <col min="14873" max="14873" width="6.42578125" style="16" bestFit="1" customWidth="1"/>
    <col min="14874" max="14874" width="5.42578125" style="16" customWidth="1"/>
    <col min="14875" max="14875" width="3.28515625" style="16" customWidth="1"/>
    <col min="14876" max="14876" width="5.140625" style="16" customWidth="1"/>
    <col min="14877" max="14877" width="5.7109375" style="16" customWidth="1"/>
    <col min="14878" max="14879" width="5.28515625" style="16" customWidth="1"/>
    <col min="14880" max="14880" width="5.5703125" style="16" customWidth="1"/>
    <col min="14881" max="14881" width="5.140625" style="16" customWidth="1"/>
    <col min="14882" max="14882" width="3.85546875" style="16" customWidth="1"/>
    <col min="14883" max="14883" width="6.140625" style="16" customWidth="1"/>
    <col min="14884" max="14884" width="5.42578125" style="16" bestFit="1" customWidth="1"/>
    <col min="14885" max="14885" width="4.28515625" style="16" customWidth="1"/>
    <col min="14886" max="14886" width="3.85546875" style="16" customWidth="1"/>
    <col min="14887" max="15105" width="11.42578125" style="16"/>
    <col min="15106" max="15106" width="4.28515625" style="16" bestFit="1" customWidth="1"/>
    <col min="15107" max="15107" width="11.42578125" style="16" customWidth="1"/>
    <col min="15108" max="15108" width="5" style="16" customWidth="1"/>
    <col min="15109" max="15109" width="5.140625" style="16" customWidth="1"/>
    <col min="15110" max="15110" width="5.7109375" style="16" bestFit="1" customWidth="1"/>
    <col min="15111" max="15111" width="5.7109375" style="16" customWidth="1"/>
    <col min="15112" max="15112" width="5.5703125" style="16" bestFit="1" customWidth="1"/>
    <col min="15113" max="15113" width="5.7109375" style="16" customWidth="1"/>
    <col min="15114" max="15114" width="5.42578125" style="16" customWidth="1"/>
    <col min="15115" max="15115" width="5.28515625" style="16" customWidth="1"/>
    <col min="15116" max="15116" width="5.5703125" style="16" bestFit="1" customWidth="1"/>
    <col min="15117" max="15117" width="5.28515625" style="16" customWidth="1"/>
    <col min="15118" max="15120" width="5.42578125" style="16" bestFit="1" customWidth="1"/>
    <col min="15121" max="15121" width="3.7109375" style="16" customWidth="1"/>
    <col min="15122" max="15125" width="5.28515625" style="16" customWidth="1"/>
    <col min="15126" max="15128" width="5.42578125" style="16" bestFit="1" customWidth="1"/>
    <col min="15129" max="15129" width="6.42578125" style="16" bestFit="1" customWidth="1"/>
    <col min="15130" max="15130" width="5.42578125" style="16" customWidth="1"/>
    <col min="15131" max="15131" width="3.28515625" style="16" customWidth="1"/>
    <col min="15132" max="15132" width="5.140625" style="16" customWidth="1"/>
    <col min="15133" max="15133" width="5.7109375" style="16" customWidth="1"/>
    <col min="15134" max="15135" width="5.28515625" style="16" customWidth="1"/>
    <col min="15136" max="15136" width="5.5703125" style="16" customWidth="1"/>
    <col min="15137" max="15137" width="5.140625" style="16" customWidth="1"/>
    <col min="15138" max="15138" width="3.85546875" style="16" customWidth="1"/>
    <col min="15139" max="15139" width="6.140625" style="16" customWidth="1"/>
    <col min="15140" max="15140" width="5.42578125" style="16" bestFit="1" customWidth="1"/>
    <col min="15141" max="15141" width="4.28515625" style="16" customWidth="1"/>
    <col min="15142" max="15142" width="3.85546875" style="16" customWidth="1"/>
    <col min="15143" max="15361" width="11.42578125" style="16"/>
    <col min="15362" max="15362" width="4.28515625" style="16" bestFit="1" customWidth="1"/>
    <col min="15363" max="15363" width="11.42578125" style="16" customWidth="1"/>
    <col min="15364" max="15364" width="5" style="16" customWidth="1"/>
    <col min="15365" max="15365" width="5.140625" style="16" customWidth="1"/>
    <col min="15366" max="15366" width="5.7109375" style="16" bestFit="1" customWidth="1"/>
    <col min="15367" max="15367" width="5.7109375" style="16" customWidth="1"/>
    <col min="15368" max="15368" width="5.5703125" style="16" bestFit="1" customWidth="1"/>
    <col min="15369" max="15369" width="5.7109375" style="16" customWidth="1"/>
    <col min="15370" max="15370" width="5.42578125" style="16" customWidth="1"/>
    <col min="15371" max="15371" width="5.28515625" style="16" customWidth="1"/>
    <col min="15372" max="15372" width="5.5703125" style="16" bestFit="1" customWidth="1"/>
    <col min="15373" max="15373" width="5.28515625" style="16" customWidth="1"/>
    <col min="15374" max="15376" width="5.42578125" style="16" bestFit="1" customWidth="1"/>
    <col min="15377" max="15377" width="3.7109375" style="16" customWidth="1"/>
    <col min="15378" max="15381" width="5.28515625" style="16" customWidth="1"/>
    <col min="15382" max="15384" width="5.42578125" style="16" bestFit="1" customWidth="1"/>
    <col min="15385" max="15385" width="6.42578125" style="16" bestFit="1" customWidth="1"/>
    <col min="15386" max="15386" width="5.42578125" style="16" customWidth="1"/>
    <col min="15387" max="15387" width="3.28515625" style="16" customWidth="1"/>
    <col min="15388" max="15388" width="5.140625" style="16" customWidth="1"/>
    <col min="15389" max="15389" width="5.7109375" style="16" customWidth="1"/>
    <col min="15390" max="15391" width="5.28515625" style="16" customWidth="1"/>
    <col min="15392" max="15392" width="5.5703125" style="16" customWidth="1"/>
    <col min="15393" max="15393" width="5.140625" style="16" customWidth="1"/>
    <col min="15394" max="15394" width="3.85546875" style="16" customWidth="1"/>
    <col min="15395" max="15395" width="6.140625" style="16" customWidth="1"/>
    <col min="15396" max="15396" width="5.42578125" style="16" bestFit="1" customWidth="1"/>
    <col min="15397" max="15397" width="4.28515625" style="16" customWidth="1"/>
    <col min="15398" max="15398" width="3.85546875" style="16" customWidth="1"/>
    <col min="15399" max="15617" width="11.42578125" style="16"/>
    <col min="15618" max="15618" width="4.28515625" style="16" bestFit="1" customWidth="1"/>
    <col min="15619" max="15619" width="11.42578125" style="16" customWidth="1"/>
    <col min="15620" max="15620" width="5" style="16" customWidth="1"/>
    <col min="15621" max="15621" width="5.140625" style="16" customWidth="1"/>
    <col min="15622" max="15622" width="5.7109375" style="16" bestFit="1" customWidth="1"/>
    <col min="15623" max="15623" width="5.7109375" style="16" customWidth="1"/>
    <col min="15624" max="15624" width="5.5703125" style="16" bestFit="1" customWidth="1"/>
    <col min="15625" max="15625" width="5.7109375" style="16" customWidth="1"/>
    <col min="15626" max="15626" width="5.42578125" style="16" customWidth="1"/>
    <col min="15627" max="15627" width="5.28515625" style="16" customWidth="1"/>
    <col min="15628" max="15628" width="5.5703125" style="16" bestFit="1" customWidth="1"/>
    <col min="15629" max="15629" width="5.28515625" style="16" customWidth="1"/>
    <col min="15630" max="15632" width="5.42578125" style="16" bestFit="1" customWidth="1"/>
    <col min="15633" max="15633" width="3.7109375" style="16" customWidth="1"/>
    <col min="15634" max="15637" width="5.28515625" style="16" customWidth="1"/>
    <col min="15638" max="15640" width="5.42578125" style="16" bestFit="1" customWidth="1"/>
    <col min="15641" max="15641" width="6.42578125" style="16" bestFit="1" customWidth="1"/>
    <col min="15642" max="15642" width="5.42578125" style="16" customWidth="1"/>
    <col min="15643" max="15643" width="3.28515625" style="16" customWidth="1"/>
    <col min="15644" max="15644" width="5.140625" style="16" customWidth="1"/>
    <col min="15645" max="15645" width="5.7109375" style="16" customWidth="1"/>
    <col min="15646" max="15647" width="5.28515625" style="16" customWidth="1"/>
    <col min="15648" max="15648" width="5.5703125" style="16" customWidth="1"/>
    <col min="15649" max="15649" width="5.140625" style="16" customWidth="1"/>
    <col min="15650" max="15650" width="3.85546875" style="16" customWidth="1"/>
    <col min="15651" max="15651" width="6.140625" style="16" customWidth="1"/>
    <col min="15652" max="15652" width="5.42578125" style="16" bestFit="1" customWidth="1"/>
    <col min="15653" max="15653" width="4.28515625" style="16" customWidth="1"/>
    <col min="15654" max="15654" width="3.85546875" style="16" customWidth="1"/>
    <col min="15655" max="15873" width="11.42578125" style="16"/>
    <col min="15874" max="15874" width="4.28515625" style="16" bestFit="1" customWidth="1"/>
    <col min="15875" max="15875" width="11.42578125" style="16" customWidth="1"/>
    <col min="15876" max="15876" width="5" style="16" customWidth="1"/>
    <col min="15877" max="15877" width="5.140625" style="16" customWidth="1"/>
    <col min="15878" max="15878" width="5.7109375" style="16" bestFit="1" customWidth="1"/>
    <col min="15879" max="15879" width="5.7109375" style="16" customWidth="1"/>
    <col min="15880" max="15880" width="5.5703125" style="16" bestFit="1" customWidth="1"/>
    <col min="15881" max="15881" width="5.7109375" style="16" customWidth="1"/>
    <col min="15882" max="15882" width="5.42578125" style="16" customWidth="1"/>
    <col min="15883" max="15883" width="5.28515625" style="16" customWidth="1"/>
    <col min="15884" max="15884" width="5.5703125" style="16" bestFit="1" customWidth="1"/>
    <col min="15885" max="15885" width="5.28515625" style="16" customWidth="1"/>
    <col min="15886" max="15888" width="5.42578125" style="16" bestFit="1" customWidth="1"/>
    <col min="15889" max="15889" width="3.7109375" style="16" customWidth="1"/>
    <col min="15890" max="15893" width="5.28515625" style="16" customWidth="1"/>
    <col min="15894" max="15896" width="5.42578125" style="16" bestFit="1" customWidth="1"/>
    <col min="15897" max="15897" width="6.42578125" style="16" bestFit="1" customWidth="1"/>
    <col min="15898" max="15898" width="5.42578125" style="16" customWidth="1"/>
    <col min="15899" max="15899" width="3.28515625" style="16" customWidth="1"/>
    <col min="15900" max="15900" width="5.140625" style="16" customWidth="1"/>
    <col min="15901" max="15901" width="5.7109375" style="16" customWidth="1"/>
    <col min="15902" max="15903" width="5.28515625" style="16" customWidth="1"/>
    <col min="15904" max="15904" width="5.5703125" style="16" customWidth="1"/>
    <col min="15905" max="15905" width="5.140625" style="16" customWidth="1"/>
    <col min="15906" max="15906" width="3.85546875" style="16" customWidth="1"/>
    <col min="15907" max="15907" width="6.140625" style="16" customWidth="1"/>
    <col min="15908" max="15908" width="5.42578125" style="16" bestFit="1" customWidth="1"/>
    <col min="15909" max="15909" width="4.28515625" style="16" customWidth="1"/>
    <col min="15910" max="15910" width="3.85546875" style="16" customWidth="1"/>
    <col min="15911" max="16129" width="11.42578125" style="16"/>
    <col min="16130" max="16130" width="4.28515625" style="16" bestFit="1" customWidth="1"/>
    <col min="16131" max="16131" width="11.42578125" style="16" customWidth="1"/>
    <col min="16132" max="16132" width="5" style="16" customWidth="1"/>
    <col min="16133" max="16133" width="5.140625" style="16" customWidth="1"/>
    <col min="16134" max="16134" width="5.7109375" style="16" bestFit="1" customWidth="1"/>
    <col min="16135" max="16135" width="5.7109375" style="16" customWidth="1"/>
    <col min="16136" max="16136" width="5.5703125" style="16" bestFit="1" customWidth="1"/>
    <col min="16137" max="16137" width="5.7109375" style="16" customWidth="1"/>
    <col min="16138" max="16138" width="5.42578125" style="16" customWidth="1"/>
    <col min="16139" max="16139" width="5.28515625" style="16" customWidth="1"/>
    <col min="16140" max="16140" width="5.5703125" style="16" bestFit="1" customWidth="1"/>
    <col min="16141" max="16141" width="5.28515625" style="16" customWidth="1"/>
    <col min="16142" max="16144" width="5.42578125" style="16" bestFit="1" customWidth="1"/>
    <col min="16145" max="16145" width="3.7109375" style="16" customWidth="1"/>
    <col min="16146" max="16149" width="5.28515625" style="16" customWidth="1"/>
    <col min="16150" max="16152" width="5.42578125" style="16" bestFit="1" customWidth="1"/>
    <col min="16153" max="16153" width="6.42578125" style="16" bestFit="1" customWidth="1"/>
    <col min="16154" max="16154" width="5.42578125" style="16" customWidth="1"/>
    <col min="16155" max="16155" width="3.28515625" style="16" customWidth="1"/>
    <col min="16156" max="16156" width="5.140625" style="16" customWidth="1"/>
    <col min="16157" max="16157" width="5.7109375" style="16" customWidth="1"/>
    <col min="16158" max="16159" width="5.28515625" style="16" customWidth="1"/>
    <col min="16160" max="16160" width="5.5703125" style="16" customWidth="1"/>
    <col min="16161" max="16161" width="5.140625" style="16" customWidth="1"/>
    <col min="16162" max="16162" width="3.85546875" style="16" customWidth="1"/>
    <col min="16163" max="16163" width="6.140625" style="16" customWidth="1"/>
    <col min="16164" max="16164" width="5.42578125" style="16" bestFit="1" customWidth="1"/>
    <col min="16165" max="16165" width="4.28515625" style="16" customWidth="1"/>
    <col min="16166" max="16166" width="3.85546875" style="16" customWidth="1"/>
    <col min="16167" max="16384" width="11.42578125" style="16"/>
  </cols>
  <sheetData>
    <row r="1" spans="1:52" s="17" customFormat="1" ht="12">
      <c r="A1" s="456" t="s">
        <v>6</v>
      </c>
      <c r="B1" s="456"/>
      <c r="C1" s="361" t="str">
        <f>IF(المدخلات!I2&lt;&gt;"",المدخلات!I2,"")</f>
        <v/>
      </c>
      <c r="D1" s="361"/>
      <c r="E1" s="361"/>
      <c r="F1" s="361"/>
      <c r="G1" s="76"/>
      <c r="H1" s="456" t="s">
        <v>7</v>
      </c>
      <c r="I1" s="456"/>
      <c r="J1" s="361" t="str">
        <f>IF(المدخلات!I3&lt;&gt;"",المدخلات!I3,"")</f>
        <v/>
      </c>
      <c r="K1" s="361"/>
      <c r="L1" s="361"/>
      <c r="M1" s="361"/>
      <c r="N1" s="76"/>
      <c r="O1" s="456" t="s">
        <v>8</v>
      </c>
      <c r="P1" s="456"/>
      <c r="Q1" s="361" t="str">
        <f>IF(المدخلات!I4&lt;&gt;"",المدخلات!I4,"")</f>
        <v/>
      </c>
      <c r="R1" s="361"/>
      <c r="S1" s="361"/>
      <c r="T1" s="76"/>
      <c r="U1" s="456" t="s">
        <v>9</v>
      </c>
      <c r="V1" s="456"/>
      <c r="W1" s="361" t="str">
        <f>IF(المدخلات!I5&lt;&gt;"",المدخلات!I5,"")</f>
        <v>2019-2018</v>
      </c>
      <c r="X1" s="361"/>
      <c r="Y1" s="361"/>
      <c r="Z1" s="76"/>
      <c r="AA1" s="76"/>
      <c r="AB1" s="76"/>
    </row>
    <row r="2" spans="1:52" s="80" customFormat="1" ht="8.25" customHeight="1">
      <c r="A2" s="77"/>
      <c r="B2" s="54"/>
      <c r="C2" s="54"/>
      <c r="D2" s="78"/>
      <c r="E2" s="78"/>
      <c r="F2" s="78"/>
      <c r="G2" s="78"/>
      <c r="H2" s="54"/>
      <c r="I2" s="78"/>
      <c r="J2" s="78"/>
      <c r="K2" s="78"/>
      <c r="L2" s="78"/>
      <c r="M2" s="78"/>
      <c r="N2" s="78"/>
      <c r="O2" s="54"/>
      <c r="P2" s="77"/>
      <c r="Q2" s="54"/>
      <c r="R2" s="54"/>
      <c r="S2" s="78"/>
      <c r="T2" s="78"/>
      <c r="U2" s="78"/>
      <c r="V2" s="54"/>
      <c r="W2" s="77"/>
      <c r="X2" s="54"/>
      <c r="Y2" s="78"/>
      <c r="Z2" s="78"/>
      <c r="AA2" s="79"/>
      <c r="AB2" s="78"/>
      <c r="AC2" s="78"/>
      <c r="AD2" s="78"/>
    </row>
    <row r="3" spans="1:52" s="17" customFormat="1" ht="12">
      <c r="B3" s="75"/>
      <c r="C3" s="75"/>
      <c r="D3" s="362" t="s">
        <v>16</v>
      </c>
      <c r="E3" s="362"/>
      <c r="F3" s="362"/>
      <c r="G3" s="362"/>
      <c r="H3" s="362"/>
      <c r="I3" s="362"/>
      <c r="J3" s="362"/>
      <c r="K3" s="363" t="s">
        <v>72</v>
      </c>
      <c r="L3" s="363"/>
      <c r="M3" s="363"/>
      <c r="N3" s="363"/>
      <c r="O3" s="363"/>
      <c r="P3" s="363"/>
      <c r="Q3" s="357" t="s">
        <v>18</v>
      </c>
      <c r="R3" s="357"/>
      <c r="S3" s="357"/>
      <c r="T3" s="357"/>
      <c r="U3" s="357"/>
      <c r="V3" s="357"/>
      <c r="W3" s="357"/>
      <c r="X3" s="357"/>
      <c r="Y3" s="357"/>
      <c r="Z3" s="357"/>
      <c r="AA3" s="364" t="s">
        <v>19</v>
      </c>
      <c r="AB3" s="364"/>
      <c r="AC3" s="364"/>
      <c r="AD3" s="364"/>
      <c r="AE3" s="364"/>
      <c r="AF3" s="364"/>
      <c r="AG3" s="364"/>
      <c r="AH3" s="357" t="s">
        <v>20</v>
      </c>
      <c r="AI3" s="357"/>
      <c r="AJ3" s="357"/>
      <c r="AK3" s="357"/>
    </row>
    <row r="4" spans="1:52" s="118" customFormat="1" ht="37.5" customHeight="1">
      <c r="A4" s="103" t="s">
        <v>0</v>
      </c>
      <c r="B4" s="104" t="s">
        <v>111</v>
      </c>
      <c r="C4" s="103" t="s">
        <v>21</v>
      </c>
      <c r="D4" s="105" t="s">
        <v>22</v>
      </c>
      <c r="E4" s="106" t="s">
        <v>23</v>
      </c>
      <c r="F4" s="106" t="s">
        <v>24</v>
      </c>
      <c r="G4" s="106" t="s">
        <v>25</v>
      </c>
      <c r="H4" s="107" t="s">
        <v>26</v>
      </c>
      <c r="I4" s="107" t="s">
        <v>27</v>
      </c>
      <c r="J4" s="108" t="s">
        <v>28</v>
      </c>
      <c r="K4" s="109" t="s">
        <v>29</v>
      </c>
      <c r="L4" s="110" t="s">
        <v>30</v>
      </c>
      <c r="M4" s="110" t="s">
        <v>31</v>
      </c>
      <c r="N4" s="107" t="s">
        <v>26</v>
      </c>
      <c r="O4" s="107" t="s">
        <v>27</v>
      </c>
      <c r="P4" s="108" t="s">
        <v>28</v>
      </c>
      <c r="Q4" s="111" t="s">
        <v>32</v>
      </c>
      <c r="R4" s="112" t="s">
        <v>33</v>
      </c>
      <c r="S4" s="112" t="s">
        <v>34</v>
      </c>
      <c r="T4" s="112" t="s">
        <v>35</v>
      </c>
      <c r="U4" s="113" t="s">
        <v>36</v>
      </c>
      <c r="V4" s="113" t="s">
        <v>37</v>
      </c>
      <c r="W4" s="113" t="s">
        <v>38</v>
      </c>
      <c r="X4" s="107" t="s">
        <v>26</v>
      </c>
      <c r="Y4" s="107" t="s">
        <v>27</v>
      </c>
      <c r="Z4" s="114" t="s">
        <v>28</v>
      </c>
      <c r="AA4" s="116" t="s">
        <v>77</v>
      </c>
      <c r="AB4" s="116" t="s">
        <v>40</v>
      </c>
      <c r="AC4" s="117" t="s">
        <v>78</v>
      </c>
      <c r="AD4" s="117" t="s">
        <v>42</v>
      </c>
      <c r="AE4" s="107" t="s">
        <v>26</v>
      </c>
      <c r="AF4" s="107" t="s">
        <v>27</v>
      </c>
      <c r="AG4" s="107" t="s">
        <v>28</v>
      </c>
      <c r="AH4" s="107" t="s">
        <v>43</v>
      </c>
      <c r="AI4" s="107" t="s">
        <v>44</v>
      </c>
      <c r="AJ4" s="107" t="s">
        <v>45</v>
      </c>
      <c r="AK4" s="115" t="s">
        <v>46</v>
      </c>
      <c r="AM4" s="199" t="s">
        <v>0</v>
      </c>
      <c r="AN4" s="200" t="s">
        <v>111</v>
      </c>
      <c r="AO4" s="199" t="s">
        <v>108</v>
      </c>
      <c r="AP4" s="199" t="s">
        <v>126</v>
      </c>
      <c r="AQ4" s="199" t="s">
        <v>109</v>
      </c>
      <c r="AR4" s="201"/>
      <c r="AS4" s="201"/>
      <c r="AT4" s="198"/>
      <c r="AU4" s="201"/>
      <c r="AV4" s="201"/>
      <c r="AW4" s="201"/>
      <c r="AX4" s="132"/>
      <c r="AY4" s="132"/>
      <c r="AZ4" s="132"/>
    </row>
    <row r="5" spans="1:52" s="82" customFormat="1">
      <c r="A5" s="83">
        <f>IF(المدخلات!C2&lt;&gt;0,المدخلات!C2,"")</f>
        <v>1</v>
      </c>
      <c r="B5" s="27" t="str">
        <f>IF(المدخلات!D2&lt;&gt;"",المدخلات!D2,"")</f>
        <v/>
      </c>
      <c r="C5" s="28" t="str">
        <f>IF(المدخلات!E2&lt;&gt;"",المدخلات!E2,"")</f>
        <v/>
      </c>
      <c r="D5" s="29"/>
      <c r="E5" s="29"/>
      <c r="F5" s="29"/>
      <c r="G5" s="29"/>
      <c r="H5" s="30">
        <f>IF(A5&lt;&gt;"",SUM(D5:G5),"")</f>
        <v>0</v>
      </c>
      <c r="I5" s="31">
        <f>IF(A5&lt;&gt;"",(D5+E5+F5+G5)/4,"")</f>
        <v>0</v>
      </c>
      <c r="J5" s="32">
        <f>IF(A5&lt;&gt;"",RANK(I5,I$5:I$44,0),"")</f>
        <v>1</v>
      </c>
      <c r="K5" s="29"/>
      <c r="L5" s="29"/>
      <c r="M5" s="29"/>
      <c r="N5" s="30">
        <f>IF(A5&lt;&gt;"",SUM(K5:M5),"")</f>
        <v>0</v>
      </c>
      <c r="O5" s="31">
        <f>IF(A5&lt;&gt;"",(K5+L5+M5)/3,"")</f>
        <v>0</v>
      </c>
      <c r="P5" s="32">
        <f>IF(A5&lt;&gt;"",RANK(O5,O$5:O$44,0),"")</f>
        <v>1</v>
      </c>
      <c r="Q5" s="29"/>
      <c r="R5" s="29"/>
      <c r="S5" s="29"/>
      <c r="T5" s="29"/>
      <c r="U5" s="29"/>
      <c r="V5" s="29"/>
      <c r="W5" s="29"/>
      <c r="X5" s="30">
        <f>IF(A5&lt;&gt;"",IF(W5&lt;&gt;7.77,SUM(Q5:W5),SUM(Q5:V5)),"")</f>
        <v>0</v>
      </c>
      <c r="Y5" s="31">
        <f>IF(A5&lt;&gt;"",IF(W5=7.77,X5/6,X5/7),"")</f>
        <v>0</v>
      </c>
      <c r="Z5" s="33">
        <f>IF(A5&lt;&gt;"",RANK(Y5,Y$5:Y$44,0),"")</f>
        <v>1</v>
      </c>
      <c r="AA5" s="34"/>
      <c r="AB5" s="34"/>
      <c r="AC5" s="34"/>
      <c r="AD5" s="34"/>
      <c r="AE5" s="35">
        <f>IF(A5&lt;&gt;"",SUM(AA5:AD5),"")</f>
        <v>0</v>
      </c>
      <c r="AF5" s="35">
        <f>IF(A5&lt;&gt;"",AE5/4,"")</f>
        <v>0</v>
      </c>
      <c r="AG5" s="36">
        <f>IF(A5&lt;&gt;"",RANK(AF5,AF$5:AF$44,0),"")</f>
        <v>1</v>
      </c>
      <c r="AH5" s="35">
        <f>IF(A5&lt;&gt;"",I5*2+O5*2+Y5+AF5*1.5,"")</f>
        <v>0</v>
      </c>
      <c r="AI5" s="35">
        <f>IF(A5&lt;&gt;"",(I5*2+O5*2+Y5+AF5*2)/7,"")</f>
        <v>0</v>
      </c>
      <c r="AJ5" s="37">
        <f>IF(A5&lt;&gt;"",RANK(AI5,AI$5:AI$44,0),"")</f>
        <v>1</v>
      </c>
      <c r="AK5" s="38" t="str">
        <f t="shared" ref="AK5:AK44" si="0">IF(A5&lt;&gt;"",IF(AI5&gt;=16,"شكر",IF(AI5&gt;=15,"شرف",IF(AI5&gt;=14,"تشجيع",IF(AI5&gt;=13,"رضا","")))),"")</f>
        <v/>
      </c>
      <c r="AM5" s="202">
        <f>ثلاثي3!A5</f>
        <v>1</v>
      </c>
      <c r="AN5" s="211" t="str">
        <f>ثلاثي3!B5</f>
        <v/>
      </c>
      <c r="AO5" s="203">
        <f>(ثلاثي1!AH5+1.5*ثلاثي2!AH5+2*ثلاثي3!AH5)/4.5</f>
        <v>0</v>
      </c>
      <c r="AP5" s="203">
        <f>((ثلاثي1!F5+ثلاثي2!F5+ثلاثي3!F5)/3+(ثلاثي1!K5+ثلاثي2!K5+ثلاثي3!K5)/3+(ثلاثي1!AB5+ثلاثي2!AB5+ثلاثي3!AB5)/3)/3</f>
        <v>0</v>
      </c>
      <c r="AQ5" s="204" t="str">
        <f>IF(AO5&gt;=10,"يرتقي",IF(AND(AO5&gt;=9,AP5&gt;=9),"يرتقي بالإسعاف",""))</f>
        <v/>
      </c>
      <c r="AR5" s="198"/>
      <c r="AS5" s="465" t="s">
        <v>110</v>
      </c>
      <c r="AT5" s="465"/>
      <c r="AU5" s="465"/>
      <c r="AV5" s="465"/>
      <c r="AW5" s="198"/>
      <c r="AX5" s="201"/>
      <c r="AY5" s="201"/>
      <c r="AZ5" s="201"/>
    </row>
    <row r="6" spans="1:52" s="82" customFormat="1">
      <c r="A6" s="83">
        <f>IF(المدخلات!C3&lt;&gt;0,المدخلات!C3,"")</f>
        <v>2</v>
      </c>
      <c r="B6" s="27" t="str">
        <f>IF(المدخلات!D3&lt;&gt;"",المدخلات!D3,"")</f>
        <v/>
      </c>
      <c r="C6" s="28" t="str">
        <f>IF(المدخلات!E3&lt;&gt;"",المدخلات!E3,"")</f>
        <v/>
      </c>
      <c r="D6" s="29"/>
      <c r="E6" s="29"/>
      <c r="F6" s="29"/>
      <c r="G6" s="29"/>
      <c r="H6" s="30">
        <f t="shared" ref="H6:H44" si="1">IF(A6&lt;&gt;"",SUM(D6:G6),"")</f>
        <v>0</v>
      </c>
      <c r="I6" s="31">
        <f t="shared" ref="I6:I44" si="2">IF(A6&lt;&gt;"",(D6+E6+F6+G6)/4,"")</f>
        <v>0</v>
      </c>
      <c r="J6" s="32">
        <f t="shared" ref="J6:J44" si="3">IF(A6&lt;&gt;"",RANK(I6,I$5:I$44,0),"")</f>
        <v>1</v>
      </c>
      <c r="K6" s="29"/>
      <c r="L6" s="29"/>
      <c r="M6" s="29"/>
      <c r="N6" s="30">
        <f t="shared" ref="N6:N39" si="4">IF(A6&lt;&gt;"",SUM(K6:M6),"")</f>
        <v>0</v>
      </c>
      <c r="O6" s="31">
        <f t="shared" ref="O6:O44" si="5">IF(A6&lt;&gt;"",(K6+L6+M6)/3,"")</f>
        <v>0</v>
      </c>
      <c r="P6" s="32">
        <f t="shared" ref="P6:P44" si="6">IF(A6&lt;&gt;"",RANK(O6,O$5:O$44,0),"")</f>
        <v>1</v>
      </c>
      <c r="Q6" s="29"/>
      <c r="R6" s="29"/>
      <c r="S6" s="29"/>
      <c r="T6" s="29"/>
      <c r="U6" s="29"/>
      <c r="V6" s="29"/>
      <c r="W6" s="29"/>
      <c r="X6" s="30">
        <f t="shared" ref="X6:X39" si="7">IF(A6&lt;&gt;"",IF(W6&lt;&gt;7.77,SUM(Q6:W6),SUM(Q6:V6)),"")</f>
        <v>0</v>
      </c>
      <c r="Y6" s="31">
        <f t="shared" ref="Y6:Y44" si="8">IF(A6&lt;&gt;"",IF(W6=7.77,X6/6,X6/7),"")</f>
        <v>0</v>
      </c>
      <c r="Z6" s="33">
        <f t="shared" ref="Z6:Z44" si="9">IF(A6&lt;&gt;"",RANK(Y6,Y$5:Y$44,0),"")</f>
        <v>1</v>
      </c>
      <c r="AA6" s="34"/>
      <c r="AB6" s="34"/>
      <c r="AC6" s="34"/>
      <c r="AD6" s="34"/>
      <c r="AE6" s="35">
        <f t="shared" ref="AE6:AE39" si="10">IF(A6&lt;&gt;"",SUM(AA6:AD6),"")</f>
        <v>0</v>
      </c>
      <c r="AF6" s="35">
        <f t="shared" ref="AF6:AF44" si="11">IF(A6&lt;&gt;"",AE6/4,"")</f>
        <v>0</v>
      </c>
      <c r="AG6" s="36">
        <f t="shared" ref="AG6:AG44" si="12">IF(A6&lt;&gt;"",RANK(AF6,AF$5:AF$44,0),"")</f>
        <v>1</v>
      </c>
      <c r="AH6" s="35">
        <f t="shared" ref="AH6:AH44" si="13">IF(A6&lt;&gt;"",I6*2+O6*2+Y6+AF6*1.5,"")</f>
        <v>0</v>
      </c>
      <c r="AI6" s="35">
        <f t="shared" ref="AI6:AI49" si="14">IF(A6&lt;&gt;"",(I6*2+O6*2+Y6+AF6*2)/7,"")</f>
        <v>0</v>
      </c>
      <c r="AJ6" s="37">
        <f t="shared" ref="AJ6:AJ44" si="15">IF(A6&lt;&gt;"",RANK(AI6,AI$5:AI$44,0),"")</f>
        <v>1</v>
      </c>
      <c r="AK6" s="38" t="str">
        <f t="shared" si="0"/>
        <v/>
      </c>
      <c r="AM6" s="202">
        <f>ثلاثي3!A6</f>
        <v>2</v>
      </c>
      <c r="AN6" s="211" t="str">
        <f>ثلاثي3!B6</f>
        <v/>
      </c>
      <c r="AO6" s="203">
        <f>(ثلاثي1!AH6+1.5*ثلاثي2!AH6+2*ثلاثي3!AH6)/4.5</f>
        <v>0</v>
      </c>
      <c r="AP6" s="203">
        <f>((ثلاثي1!F6+ثلاثي2!F6+ثلاثي3!F6)/3+(ثلاثي1!K6+ثلاثي2!K6+ثلاثي3!K6)/3+(ثلاثي1!AB6+ثلاثي2!AB6+ثلاثي3!AB6)/3)/3</f>
        <v>0</v>
      </c>
      <c r="AQ6" s="204" t="str">
        <f t="shared" ref="AQ6:AQ43" si="16">IF(AO6&gt;=10,"يرتقي",IF(AND(AO6&gt;=9,AP6&gt;=9),"يرتقي بالإسعاف",""))</f>
        <v/>
      </c>
      <c r="AR6" s="198"/>
      <c r="AS6" s="247"/>
      <c r="AT6" s="316" t="s">
        <v>66</v>
      </c>
      <c r="AU6" s="316" t="s">
        <v>67</v>
      </c>
      <c r="AV6" s="317" t="s">
        <v>68</v>
      </c>
      <c r="AW6" s="198"/>
      <c r="AX6" s="198"/>
      <c r="AY6" s="201"/>
      <c r="AZ6" s="201"/>
    </row>
    <row r="7" spans="1:52" s="82" customFormat="1">
      <c r="A7" s="83">
        <f>IF(المدخلات!C4&lt;&gt;0,المدخلات!C4,"")</f>
        <v>3</v>
      </c>
      <c r="B7" s="27" t="str">
        <f>IF(المدخلات!D4&lt;&gt;"",المدخلات!D4,"")</f>
        <v/>
      </c>
      <c r="C7" s="28" t="str">
        <f>IF(المدخلات!E4&lt;&gt;"",المدخلات!E4,"")</f>
        <v/>
      </c>
      <c r="D7" s="29"/>
      <c r="E7" s="29"/>
      <c r="F7" s="29"/>
      <c r="G7" s="29"/>
      <c r="H7" s="30">
        <f t="shared" si="1"/>
        <v>0</v>
      </c>
      <c r="I7" s="31">
        <f t="shared" si="2"/>
        <v>0</v>
      </c>
      <c r="J7" s="32">
        <f t="shared" si="3"/>
        <v>1</v>
      </c>
      <c r="K7" s="29"/>
      <c r="L7" s="29"/>
      <c r="M7" s="29"/>
      <c r="N7" s="30">
        <f t="shared" si="4"/>
        <v>0</v>
      </c>
      <c r="O7" s="31">
        <f t="shared" si="5"/>
        <v>0</v>
      </c>
      <c r="P7" s="32">
        <f t="shared" si="6"/>
        <v>1</v>
      </c>
      <c r="Q7" s="29"/>
      <c r="R7" s="29"/>
      <c r="S7" s="29"/>
      <c r="T7" s="29"/>
      <c r="U7" s="29"/>
      <c r="V7" s="29"/>
      <c r="W7" s="29"/>
      <c r="X7" s="30">
        <f t="shared" si="7"/>
        <v>0</v>
      </c>
      <c r="Y7" s="31">
        <f t="shared" si="8"/>
        <v>0</v>
      </c>
      <c r="Z7" s="33">
        <f t="shared" si="9"/>
        <v>1</v>
      </c>
      <c r="AA7" s="34"/>
      <c r="AB7" s="34"/>
      <c r="AC7" s="34"/>
      <c r="AD7" s="34"/>
      <c r="AE7" s="35">
        <f t="shared" si="10"/>
        <v>0</v>
      </c>
      <c r="AF7" s="35">
        <f t="shared" si="11"/>
        <v>0</v>
      </c>
      <c r="AG7" s="36">
        <f t="shared" si="12"/>
        <v>1</v>
      </c>
      <c r="AH7" s="35">
        <f t="shared" si="13"/>
        <v>0</v>
      </c>
      <c r="AI7" s="35">
        <f t="shared" si="14"/>
        <v>0</v>
      </c>
      <c r="AJ7" s="37">
        <f t="shared" si="15"/>
        <v>1</v>
      </c>
      <c r="AK7" s="38" t="str">
        <f t="shared" si="0"/>
        <v/>
      </c>
      <c r="AM7" s="202">
        <f>ثلاثي3!A7</f>
        <v>3</v>
      </c>
      <c r="AN7" s="211" t="str">
        <f>ثلاثي3!B7</f>
        <v/>
      </c>
      <c r="AO7" s="203">
        <f>(ثلاثي1!AH7+1.5*ثلاثي2!AH7+2*ثلاثي3!AH7)/4.5</f>
        <v>0</v>
      </c>
      <c r="AP7" s="203">
        <f>((ثلاثي1!F7+ثلاثي2!F7+ثلاثي3!F7)/3+(ثلاثي1!K7+ثلاثي2!K7+ثلاثي3!K7)/3+(ثلاثي1!AB7+ثلاثي2!AB7+ثلاثي3!AB7)/3)/3</f>
        <v>0</v>
      </c>
      <c r="AQ7" s="204" t="str">
        <f t="shared" si="16"/>
        <v/>
      </c>
      <c r="AR7" s="198"/>
      <c r="AS7" s="247" t="s">
        <v>69</v>
      </c>
      <c r="AT7" s="249">
        <f>COUNTIFS(C5:C49,"أنثى",AO5:AO49,"&lt;10")</f>
        <v>0</v>
      </c>
      <c r="AU7" s="249">
        <f>COUNTIFS(C5:C49,"أنثى",AO5:AO49,"&gt;=10")</f>
        <v>0</v>
      </c>
      <c r="AV7" s="249">
        <f>SUM(AT7:AU7)</f>
        <v>0</v>
      </c>
      <c r="AW7" s="198"/>
      <c r="AX7" s="198"/>
      <c r="AY7" s="198"/>
      <c r="AZ7" s="198"/>
    </row>
    <row r="8" spans="1:52" s="82" customFormat="1">
      <c r="A8" s="83">
        <f>IF(المدخلات!C5&lt;&gt;0,المدخلات!C5,"")</f>
        <v>4</v>
      </c>
      <c r="B8" s="27" t="str">
        <f>IF(المدخلات!D5&lt;&gt;"",المدخلات!D5,"")</f>
        <v/>
      </c>
      <c r="C8" s="28" t="str">
        <f>IF(المدخلات!E5&lt;&gt;"",المدخلات!E5,"")</f>
        <v/>
      </c>
      <c r="D8" s="29"/>
      <c r="E8" s="29"/>
      <c r="F8" s="29"/>
      <c r="G8" s="29"/>
      <c r="H8" s="30">
        <f t="shared" si="1"/>
        <v>0</v>
      </c>
      <c r="I8" s="31">
        <f t="shared" si="2"/>
        <v>0</v>
      </c>
      <c r="J8" s="32">
        <f t="shared" si="3"/>
        <v>1</v>
      </c>
      <c r="K8" s="29"/>
      <c r="L8" s="29"/>
      <c r="M8" s="29"/>
      <c r="N8" s="30">
        <f t="shared" si="4"/>
        <v>0</v>
      </c>
      <c r="O8" s="31">
        <f t="shared" si="5"/>
        <v>0</v>
      </c>
      <c r="P8" s="32">
        <f t="shared" si="6"/>
        <v>1</v>
      </c>
      <c r="Q8" s="29"/>
      <c r="R8" s="29"/>
      <c r="S8" s="29"/>
      <c r="T8" s="29"/>
      <c r="U8" s="29"/>
      <c r="V8" s="29"/>
      <c r="W8" s="29"/>
      <c r="X8" s="30">
        <f t="shared" si="7"/>
        <v>0</v>
      </c>
      <c r="Y8" s="31">
        <f t="shared" si="8"/>
        <v>0</v>
      </c>
      <c r="Z8" s="33">
        <f t="shared" si="9"/>
        <v>1</v>
      </c>
      <c r="AA8" s="34"/>
      <c r="AB8" s="34"/>
      <c r="AC8" s="34"/>
      <c r="AD8" s="34"/>
      <c r="AE8" s="35">
        <f t="shared" si="10"/>
        <v>0</v>
      </c>
      <c r="AF8" s="35">
        <f t="shared" si="11"/>
        <v>0</v>
      </c>
      <c r="AG8" s="36">
        <f t="shared" si="12"/>
        <v>1</v>
      </c>
      <c r="AH8" s="35">
        <f t="shared" si="13"/>
        <v>0</v>
      </c>
      <c r="AI8" s="35">
        <f t="shared" si="14"/>
        <v>0</v>
      </c>
      <c r="AJ8" s="37">
        <f t="shared" si="15"/>
        <v>1</v>
      </c>
      <c r="AK8" s="38" t="str">
        <f t="shared" si="0"/>
        <v/>
      </c>
      <c r="AM8" s="202">
        <f>ثلاثي3!A8</f>
        <v>4</v>
      </c>
      <c r="AN8" s="211" t="str">
        <f>ثلاثي3!B8</f>
        <v/>
      </c>
      <c r="AO8" s="203">
        <f>(ثلاثي1!AH8+1.5*ثلاثي2!AH8+2*ثلاثي3!AH8)/4.5</f>
        <v>0</v>
      </c>
      <c r="AP8" s="203">
        <f>((ثلاثي1!F8+ثلاثي2!F8+ثلاثي3!F8)/3+(ثلاثي1!K8+ثلاثي2!K8+ثلاثي3!K8)/3+(ثلاثي1!AB8+ثلاثي2!AB8+ثلاثي3!AB8)/3)/3</f>
        <v>0</v>
      </c>
      <c r="AQ8" s="204" t="str">
        <f t="shared" si="16"/>
        <v/>
      </c>
      <c r="AR8" s="198"/>
      <c r="AS8" s="247" t="s">
        <v>70</v>
      </c>
      <c r="AT8" s="249">
        <f>COUNTIFS(C5:C49,"ذكر",AO5:AO49,"&lt;10")</f>
        <v>0</v>
      </c>
      <c r="AU8" s="249">
        <f>COUNTIFS(C5:C49,"ذكر",AO5:AO49,"&gt;=10")</f>
        <v>0</v>
      </c>
      <c r="AV8" s="249">
        <f>SUM(AT8:AU8)</f>
        <v>0</v>
      </c>
      <c r="AW8" s="198"/>
      <c r="AX8" s="198"/>
      <c r="AY8" s="198"/>
      <c r="AZ8" s="198"/>
    </row>
    <row r="9" spans="1:52" s="82" customFormat="1">
      <c r="A9" s="83">
        <f>IF(المدخلات!C6&lt;&gt;0,المدخلات!C6,"")</f>
        <v>5</v>
      </c>
      <c r="B9" s="27" t="str">
        <f>IF(المدخلات!D6&lt;&gt;"",المدخلات!D6,"")</f>
        <v/>
      </c>
      <c r="C9" s="28" t="str">
        <f>IF(المدخلات!E6&lt;&gt;"",المدخلات!E6,"")</f>
        <v/>
      </c>
      <c r="D9" s="29"/>
      <c r="E9" s="29"/>
      <c r="F9" s="29"/>
      <c r="G9" s="29"/>
      <c r="H9" s="30">
        <f t="shared" si="1"/>
        <v>0</v>
      </c>
      <c r="I9" s="31">
        <f t="shared" si="2"/>
        <v>0</v>
      </c>
      <c r="J9" s="32">
        <f t="shared" si="3"/>
        <v>1</v>
      </c>
      <c r="K9" s="29"/>
      <c r="L9" s="29"/>
      <c r="M9" s="29"/>
      <c r="N9" s="30">
        <f t="shared" si="4"/>
        <v>0</v>
      </c>
      <c r="O9" s="31">
        <f t="shared" si="5"/>
        <v>0</v>
      </c>
      <c r="P9" s="32">
        <f t="shared" si="6"/>
        <v>1</v>
      </c>
      <c r="Q9" s="29"/>
      <c r="R9" s="29"/>
      <c r="S9" s="29"/>
      <c r="T9" s="29"/>
      <c r="U9" s="29"/>
      <c r="V9" s="29"/>
      <c r="W9" s="29"/>
      <c r="X9" s="30">
        <f t="shared" si="7"/>
        <v>0</v>
      </c>
      <c r="Y9" s="31">
        <f t="shared" si="8"/>
        <v>0</v>
      </c>
      <c r="Z9" s="33">
        <f t="shared" si="9"/>
        <v>1</v>
      </c>
      <c r="AA9" s="34"/>
      <c r="AB9" s="34"/>
      <c r="AC9" s="34"/>
      <c r="AD9" s="34"/>
      <c r="AE9" s="35">
        <f t="shared" si="10"/>
        <v>0</v>
      </c>
      <c r="AF9" s="35">
        <f t="shared" si="11"/>
        <v>0</v>
      </c>
      <c r="AG9" s="36">
        <f t="shared" si="12"/>
        <v>1</v>
      </c>
      <c r="AH9" s="35">
        <f t="shared" si="13"/>
        <v>0</v>
      </c>
      <c r="AI9" s="35">
        <f t="shared" si="14"/>
        <v>0</v>
      </c>
      <c r="AJ9" s="37">
        <f t="shared" si="15"/>
        <v>1</v>
      </c>
      <c r="AK9" s="38" t="str">
        <f t="shared" si="0"/>
        <v/>
      </c>
      <c r="AM9" s="202">
        <f>ثلاثي3!A9</f>
        <v>5</v>
      </c>
      <c r="AN9" s="211" t="str">
        <f>ثلاثي3!B9</f>
        <v/>
      </c>
      <c r="AO9" s="203">
        <f>(ثلاثي1!AH9+1.5*ثلاثي2!AH9+2*ثلاثي3!AH9)/4.5</f>
        <v>0</v>
      </c>
      <c r="AP9" s="203">
        <f>((ثلاثي1!F9+ثلاثي2!F9+ثلاثي3!F9)/3+(ثلاثي1!K9+ثلاثي2!K9+ثلاثي3!K9)/3+(ثلاثي1!AB9+ثلاثي2!AB9+ثلاثي3!AB9)/3)/3</f>
        <v>0</v>
      </c>
      <c r="AQ9" s="204" t="str">
        <f t="shared" si="16"/>
        <v/>
      </c>
      <c r="AR9" s="198"/>
      <c r="AS9" s="247" t="s">
        <v>68</v>
      </c>
      <c r="AT9" s="249">
        <f>SUM(AT7:AT8)</f>
        <v>0</v>
      </c>
      <c r="AU9" s="249">
        <f>SUM(AU7:AU8)</f>
        <v>0</v>
      </c>
      <c r="AV9" s="250"/>
      <c r="AW9" s="198"/>
      <c r="AX9" s="198"/>
      <c r="AY9" s="198"/>
      <c r="AZ9" s="198"/>
    </row>
    <row r="10" spans="1:52" s="82" customFormat="1">
      <c r="A10" s="83">
        <f>IF(المدخلات!C7&lt;&gt;0,المدخلات!C7,"")</f>
        <v>6</v>
      </c>
      <c r="B10" s="27" t="str">
        <f>IF(المدخلات!D7&lt;&gt;"",المدخلات!D7,"")</f>
        <v/>
      </c>
      <c r="C10" s="28" t="str">
        <f>IF(المدخلات!E7&lt;&gt;"",المدخلات!E7,"")</f>
        <v/>
      </c>
      <c r="D10" s="29"/>
      <c r="E10" s="29"/>
      <c r="F10" s="29"/>
      <c r="G10" s="29"/>
      <c r="H10" s="30">
        <f t="shared" si="1"/>
        <v>0</v>
      </c>
      <c r="I10" s="31">
        <f t="shared" si="2"/>
        <v>0</v>
      </c>
      <c r="J10" s="32">
        <f t="shared" si="3"/>
        <v>1</v>
      </c>
      <c r="K10" s="29"/>
      <c r="L10" s="29"/>
      <c r="M10" s="29"/>
      <c r="N10" s="30">
        <f t="shared" si="4"/>
        <v>0</v>
      </c>
      <c r="O10" s="31">
        <f t="shared" si="5"/>
        <v>0</v>
      </c>
      <c r="P10" s="32">
        <f t="shared" si="6"/>
        <v>1</v>
      </c>
      <c r="Q10" s="29"/>
      <c r="R10" s="29"/>
      <c r="S10" s="29"/>
      <c r="T10" s="29"/>
      <c r="U10" s="29"/>
      <c r="V10" s="29"/>
      <c r="W10" s="29"/>
      <c r="X10" s="30">
        <f t="shared" si="7"/>
        <v>0</v>
      </c>
      <c r="Y10" s="31">
        <f t="shared" si="8"/>
        <v>0</v>
      </c>
      <c r="Z10" s="33">
        <f t="shared" si="9"/>
        <v>1</v>
      </c>
      <c r="AA10" s="34"/>
      <c r="AB10" s="34"/>
      <c r="AC10" s="34"/>
      <c r="AD10" s="34"/>
      <c r="AE10" s="35">
        <f t="shared" si="10"/>
        <v>0</v>
      </c>
      <c r="AF10" s="35">
        <f t="shared" si="11"/>
        <v>0</v>
      </c>
      <c r="AG10" s="36">
        <f t="shared" si="12"/>
        <v>1</v>
      </c>
      <c r="AH10" s="35">
        <f t="shared" si="13"/>
        <v>0</v>
      </c>
      <c r="AI10" s="35">
        <f t="shared" si="14"/>
        <v>0</v>
      </c>
      <c r="AJ10" s="37">
        <f t="shared" si="15"/>
        <v>1</v>
      </c>
      <c r="AK10" s="38" t="str">
        <f t="shared" si="0"/>
        <v/>
      </c>
      <c r="AM10" s="202">
        <f>ثلاثي3!A10</f>
        <v>6</v>
      </c>
      <c r="AN10" s="211" t="str">
        <f>ثلاثي3!B10</f>
        <v/>
      </c>
      <c r="AO10" s="203">
        <f>(ثلاثي1!AH10+1.5*ثلاثي2!AH10+2*ثلاثي3!AH10)/4.5</f>
        <v>0</v>
      </c>
      <c r="AP10" s="203">
        <f>((ثلاثي1!F10+ثلاثي2!F10+ثلاثي3!F10)/3+(ثلاثي1!K10+ثلاثي2!K10+ثلاثي3!K10)/3+(ثلاثي1!AB10+ثلاثي2!AB10+ثلاثي3!AB10)/3)/3</f>
        <v>0</v>
      </c>
      <c r="AQ10" s="204" t="str">
        <f t="shared" si="16"/>
        <v/>
      </c>
      <c r="AR10" s="198"/>
      <c r="AS10" s="198"/>
      <c r="AT10" s="198"/>
      <c r="AU10" s="198"/>
      <c r="AV10" s="198"/>
      <c r="AW10" s="198"/>
      <c r="AX10" s="198"/>
      <c r="AY10" s="198"/>
      <c r="AZ10" s="198"/>
    </row>
    <row r="11" spans="1:52" s="82" customFormat="1">
      <c r="A11" s="26">
        <f>IF(المدخلات!C8&lt;&gt;0,المدخلات!C8,"")</f>
        <v>7</v>
      </c>
      <c r="B11" s="27" t="str">
        <f>IF(المدخلات!D8&lt;&gt;"",المدخلات!D8,"")</f>
        <v/>
      </c>
      <c r="C11" s="28" t="str">
        <f>IF(المدخلات!E8&lt;&gt;"",المدخلات!E8,"")</f>
        <v/>
      </c>
      <c r="D11" s="29"/>
      <c r="E11" s="29"/>
      <c r="F11" s="29"/>
      <c r="G11" s="29"/>
      <c r="H11" s="30">
        <f t="shared" si="1"/>
        <v>0</v>
      </c>
      <c r="I11" s="31">
        <f t="shared" si="2"/>
        <v>0</v>
      </c>
      <c r="J11" s="32">
        <f t="shared" si="3"/>
        <v>1</v>
      </c>
      <c r="K11" s="29"/>
      <c r="L11" s="29"/>
      <c r="M11" s="29"/>
      <c r="N11" s="30">
        <f t="shared" si="4"/>
        <v>0</v>
      </c>
      <c r="O11" s="31">
        <f t="shared" si="5"/>
        <v>0</v>
      </c>
      <c r="P11" s="32">
        <f t="shared" si="6"/>
        <v>1</v>
      </c>
      <c r="Q11" s="29"/>
      <c r="R11" s="29"/>
      <c r="S11" s="29"/>
      <c r="T11" s="29"/>
      <c r="U11" s="29"/>
      <c r="V11" s="29"/>
      <c r="W11" s="29"/>
      <c r="X11" s="30">
        <f t="shared" si="7"/>
        <v>0</v>
      </c>
      <c r="Y11" s="31">
        <f t="shared" si="8"/>
        <v>0</v>
      </c>
      <c r="Z11" s="33">
        <f t="shared" si="9"/>
        <v>1</v>
      </c>
      <c r="AA11" s="34"/>
      <c r="AB11" s="34"/>
      <c r="AC11" s="34"/>
      <c r="AD11" s="34"/>
      <c r="AE11" s="35">
        <f t="shared" si="10"/>
        <v>0</v>
      </c>
      <c r="AF11" s="35">
        <f t="shared" si="11"/>
        <v>0</v>
      </c>
      <c r="AG11" s="36">
        <f t="shared" si="12"/>
        <v>1</v>
      </c>
      <c r="AH11" s="35">
        <f t="shared" si="13"/>
        <v>0</v>
      </c>
      <c r="AI11" s="35">
        <f t="shared" si="14"/>
        <v>0</v>
      </c>
      <c r="AJ11" s="37">
        <f t="shared" si="15"/>
        <v>1</v>
      </c>
      <c r="AK11" s="38" t="str">
        <f t="shared" si="0"/>
        <v/>
      </c>
      <c r="AM11" s="202">
        <f>ثلاثي3!A11</f>
        <v>7</v>
      </c>
      <c r="AN11" s="211" t="str">
        <f>ثلاثي3!B11</f>
        <v/>
      </c>
      <c r="AO11" s="203">
        <f>(ثلاثي1!AH11+1.5*ثلاثي2!AH11+2*ثلاثي3!AH11)/4.5</f>
        <v>0</v>
      </c>
      <c r="AP11" s="203">
        <f>((ثلاثي1!F11+ثلاثي2!F11+ثلاثي3!F11)/3+(ثلاثي1!K11+ثلاثي2!K11+ثلاثي3!K11)/3+(ثلاثي1!AB11+ثلاثي2!AB11+ثلاثي3!AB11)/3)/3</f>
        <v>0</v>
      </c>
      <c r="AQ11" s="204" t="str">
        <f t="shared" si="16"/>
        <v/>
      </c>
      <c r="AR11" s="198"/>
      <c r="AS11" s="198"/>
      <c r="AT11" s="198"/>
      <c r="AU11" s="198"/>
      <c r="AV11" s="198"/>
      <c r="AW11" s="198"/>
      <c r="AX11" s="198"/>
      <c r="AY11" s="198"/>
      <c r="AZ11" s="198"/>
    </row>
    <row r="12" spans="1:52" s="82" customFormat="1">
      <c r="A12" s="26">
        <f>IF(المدخلات!C9&lt;&gt;0,المدخلات!C9,"")</f>
        <v>8</v>
      </c>
      <c r="B12" s="27" t="str">
        <f>IF(المدخلات!D9&lt;&gt;"",المدخلات!D9,"")</f>
        <v/>
      </c>
      <c r="C12" s="28" t="str">
        <f>IF(المدخلات!E9&lt;&gt;"",المدخلات!E9,"")</f>
        <v/>
      </c>
      <c r="D12" s="29"/>
      <c r="E12" s="29"/>
      <c r="F12" s="29"/>
      <c r="G12" s="29"/>
      <c r="H12" s="30">
        <f t="shared" si="1"/>
        <v>0</v>
      </c>
      <c r="I12" s="31">
        <f t="shared" si="2"/>
        <v>0</v>
      </c>
      <c r="J12" s="32">
        <f t="shared" si="3"/>
        <v>1</v>
      </c>
      <c r="K12" s="29"/>
      <c r="L12" s="29"/>
      <c r="M12" s="29"/>
      <c r="N12" s="30">
        <f t="shared" si="4"/>
        <v>0</v>
      </c>
      <c r="O12" s="31">
        <f t="shared" si="5"/>
        <v>0</v>
      </c>
      <c r="P12" s="32">
        <f t="shared" si="6"/>
        <v>1</v>
      </c>
      <c r="Q12" s="29"/>
      <c r="R12" s="29"/>
      <c r="S12" s="29"/>
      <c r="T12" s="29"/>
      <c r="U12" s="29"/>
      <c r="V12" s="29"/>
      <c r="W12" s="29"/>
      <c r="X12" s="30">
        <f t="shared" si="7"/>
        <v>0</v>
      </c>
      <c r="Y12" s="31">
        <f t="shared" si="8"/>
        <v>0</v>
      </c>
      <c r="Z12" s="33">
        <f t="shared" si="9"/>
        <v>1</v>
      </c>
      <c r="AA12" s="34"/>
      <c r="AB12" s="34"/>
      <c r="AC12" s="34"/>
      <c r="AD12" s="34"/>
      <c r="AE12" s="35">
        <f t="shared" si="10"/>
        <v>0</v>
      </c>
      <c r="AF12" s="35">
        <f t="shared" si="11"/>
        <v>0</v>
      </c>
      <c r="AG12" s="36">
        <f t="shared" si="12"/>
        <v>1</v>
      </c>
      <c r="AH12" s="35">
        <f t="shared" si="13"/>
        <v>0</v>
      </c>
      <c r="AI12" s="35">
        <f t="shared" si="14"/>
        <v>0</v>
      </c>
      <c r="AJ12" s="37">
        <f t="shared" si="15"/>
        <v>1</v>
      </c>
      <c r="AK12" s="38" t="str">
        <f t="shared" si="0"/>
        <v/>
      </c>
      <c r="AM12" s="202">
        <f>ثلاثي3!A12</f>
        <v>8</v>
      </c>
      <c r="AN12" s="211" t="str">
        <f>ثلاثي3!B12</f>
        <v/>
      </c>
      <c r="AO12" s="203">
        <f>(ثلاثي1!AH12+1.5*ثلاثي2!AH12+2*ثلاثي3!AH12)/4.5</f>
        <v>0</v>
      </c>
      <c r="AP12" s="203">
        <f>((ثلاثي1!F12+ثلاثي2!F12+ثلاثي3!F12)/3+(ثلاثي1!K12+ثلاثي2!K12+ثلاثي3!K12)/3+(ثلاثي1!AB12+ثلاثي2!AB12+ثلاثي3!AB12)/3)/3</f>
        <v>0</v>
      </c>
      <c r="AQ12" s="204" t="str">
        <f t="shared" si="16"/>
        <v/>
      </c>
      <c r="AR12" s="198"/>
      <c r="AS12" s="198"/>
      <c r="AT12" s="198"/>
      <c r="AU12" s="198"/>
      <c r="AV12" s="198"/>
      <c r="AW12" s="198"/>
      <c r="AX12" s="198"/>
      <c r="AY12" s="198"/>
      <c r="AZ12" s="198"/>
    </row>
    <row r="13" spans="1:52" s="82" customFormat="1">
      <c r="A13" s="26">
        <f>IF(المدخلات!C10&lt;&gt;0,المدخلات!C10,"")</f>
        <v>9</v>
      </c>
      <c r="B13" s="27" t="str">
        <f>IF(المدخلات!D10&lt;&gt;"",المدخلات!D10,"")</f>
        <v/>
      </c>
      <c r="C13" s="28" t="str">
        <f>IF(المدخلات!E10&lt;&gt;"",المدخلات!E10,"")</f>
        <v/>
      </c>
      <c r="D13" s="29"/>
      <c r="E13" s="29"/>
      <c r="F13" s="29"/>
      <c r="G13" s="29"/>
      <c r="H13" s="30">
        <f t="shared" si="1"/>
        <v>0</v>
      </c>
      <c r="I13" s="31">
        <f t="shared" si="2"/>
        <v>0</v>
      </c>
      <c r="J13" s="32">
        <f t="shared" si="3"/>
        <v>1</v>
      </c>
      <c r="K13" s="29"/>
      <c r="L13" s="29"/>
      <c r="M13" s="29"/>
      <c r="N13" s="30">
        <f t="shared" si="4"/>
        <v>0</v>
      </c>
      <c r="O13" s="31">
        <f t="shared" si="5"/>
        <v>0</v>
      </c>
      <c r="P13" s="32">
        <f t="shared" si="6"/>
        <v>1</v>
      </c>
      <c r="Q13" s="29"/>
      <c r="R13" s="29"/>
      <c r="S13" s="29"/>
      <c r="T13" s="29"/>
      <c r="U13" s="29"/>
      <c r="V13" s="29"/>
      <c r="W13" s="29"/>
      <c r="X13" s="30">
        <f t="shared" si="7"/>
        <v>0</v>
      </c>
      <c r="Y13" s="31">
        <f t="shared" si="8"/>
        <v>0</v>
      </c>
      <c r="Z13" s="33">
        <f t="shared" si="9"/>
        <v>1</v>
      </c>
      <c r="AA13" s="34"/>
      <c r="AB13" s="34"/>
      <c r="AC13" s="34"/>
      <c r="AD13" s="34"/>
      <c r="AE13" s="35">
        <f t="shared" si="10"/>
        <v>0</v>
      </c>
      <c r="AF13" s="35">
        <f t="shared" si="11"/>
        <v>0</v>
      </c>
      <c r="AG13" s="36">
        <f t="shared" si="12"/>
        <v>1</v>
      </c>
      <c r="AH13" s="35">
        <f t="shared" si="13"/>
        <v>0</v>
      </c>
      <c r="AI13" s="35">
        <f t="shared" si="14"/>
        <v>0</v>
      </c>
      <c r="AJ13" s="37">
        <f t="shared" si="15"/>
        <v>1</v>
      </c>
      <c r="AK13" s="38" t="str">
        <f t="shared" si="0"/>
        <v/>
      </c>
      <c r="AM13" s="202">
        <f>ثلاثي3!A13</f>
        <v>9</v>
      </c>
      <c r="AN13" s="211" t="str">
        <f>ثلاثي3!B13</f>
        <v/>
      </c>
      <c r="AO13" s="203">
        <f>(ثلاثي1!AH13+1.5*ثلاثي2!AH13+2*ثلاثي3!AH13)/4.5</f>
        <v>0</v>
      </c>
      <c r="AP13" s="203">
        <f>((ثلاثي1!F13+ثلاثي2!F13+ثلاثي3!F13)/3+(ثلاثي1!K13+ثلاثي2!K13+ثلاثي3!K13)/3+(ثلاثي1!AB13+ثلاثي2!AB13+ثلاثي3!AB13)/3)/3</f>
        <v>0</v>
      </c>
      <c r="AQ13" s="204" t="str">
        <f t="shared" si="16"/>
        <v/>
      </c>
      <c r="AR13" s="198"/>
      <c r="AS13" s="198"/>
      <c r="AT13" s="198"/>
      <c r="AU13" s="198"/>
      <c r="AV13" s="198"/>
      <c r="AW13" s="198"/>
      <c r="AX13" s="198"/>
      <c r="AY13" s="198"/>
      <c r="AZ13" s="198"/>
    </row>
    <row r="14" spans="1:52" s="82" customFormat="1">
      <c r="A14" s="26">
        <f>IF(المدخلات!C11&lt;&gt;0,المدخلات!C11,"")</f>
        <v>10</v>
      </c>
      <c r="B14" s="27" t="str">
        <f>IF(المدخلات!D11&lt;&gt;"",المدخلات!D11,"")</f>
        <v/>
      </c>
      <c r="C14" s="28" t="str">
        <f>IF(المدخلات!E11&lt;&gt;"",المدخلات!E11,"")</f>
        <v/>
      </c>
      <c r="D14" s="29"/>
      <c r="E14" s="29"/>
      <c r="F14" s="29"/>
      <c r="G14" s="29"/>
      <c r="H14" s="30">
        <f t="shared" si="1"/>
        <v>0</v>
      </c>
      <c r="I14" s="31">
        <f t="shared" si="2"/>
        <v>0</v>
      </c>
      <c r="J14" s="32">
        <f t="shared" si="3"/>
        <v>1</v>
      </c>
      <c r="K14" s="29"/>
      <c r="L14" s="29"/>
      <c r="M14" s="29"/>
      <c r="N14" s="30">
        <f t="shared" si="4"/>
        <v>0</v>
      </c>
      <c r="O14" s="31">
        <f t="shared" si="5"/>
        <v>0</v>
      </c>
      <c r="P14" s="32">
        <f t="shared" si="6"/>
        <v>1</v>
      </c>
      <c r="Q14" s="29"/>
      <c r="R14" s="29"/>
      <c r="S14" s="29"/>
      <c r="T14" s="29"/>
      <c r="U14" s="29"/>
      <c r="V14" s="29"/>
      <c r="W14" s="29"/>
      <c r="X14" s="30">
        <f t="shared" si="7"/>
        <v>0</v>
      </c>
      <c r="Y14" s="31">
        <f t="shared" si="8"/>
        <v>0</v>
      </c>
      <c r="Z14" s="33">
        <f t="shared" si="9"/>
        <v>1</v>
      </c>
      <c r="AA14" s="34"/>
      <c r="AB14" s="34"/>
      <c r="AC14" s="34"/>
      <c r="AD14" s="34"/>
      <c r="AE14" s="35">
        <f t="shared" si="10"/>
        <v>0</v>
      </c>
      <c r="AF14" s="35">
        <f t="shared" si="11"/>
        <v>0</v>
      </c>
      <c r="AG14" s="36">
        <f t="shared" si="12"/>
        <v>1</v>
      </c>
      <c r="AH14" s="35">
        <f t="shared" si="13"/>
        <v>0</v>
      </c>
      <c r="AI14" s="35">
        <f t="shared" si="14"/>
        <v>0</v>
      </c>
      <c r="AJ14" s="37">
        <f t="shared" si="15"/>
        <v>1</v>
      </c>
      <c r="AK14" s="38" t="str">
        <f t="shared" si="0"/>
        <v/>
      </c>
      <c r="AM14" s="202">
        <f>ثلاثي3!A14</f>
        <v>10</v>
      </c>
      <c r="AN14" s="211" t="str">
        <f>ثلاثي3!B14</f>
        <v/>
      </c>
      <c r="AO14" s="203">
        <f>(ثلاثي1!AH14+1.5*ثلاثي2!AH14+2*ثلاثي3!AH14)/4.5</f>
        <v>0</v>
      </c>
      <c r="AP14" s="203">
        <f>((ثلاثي1!F14+ثلاثي2!F14+ثلاثي3!F14)/3+(ثلاثي1!K14+ثلاثي2!K14+ثلاثي3!K14)/3+(ثلاثي1!AB14+ثلاثي2!AB14+ثلاثي3!AB14)/3)/3</f>
        <v>0</v>
      </c>
      <c r="AQ14" s="204" t="str">
        <f t="shared" si="16"/>
        <v/>
      </c>
      <c r="AR14" s="198"/>
      <c r="AS14" s="198"/>
      <c r="AT14" s="198"/>
      <c r="AU14" s="198"/>
      <c r="AV14" s="198"/>
      <c r="AW14" s="198"/>
      <c r="AX14" s="198"/>
      <c r="AY14" s="198"/>
      <c r="AZ14" s="198"/>
    </row>
    <row r="15" spans="1:52" s="82" customFormat="1">
      <c r="A15" s="26">
        <f>IF(المدخلات!C12&lt;&gt;0,المدخلات!C12,"")</f>
        <v>11</v>
      </c>
      <c r="B15" s="27" t="str">
        <f>IF(المدخلات!D12&lt;&gt;"",المدخلات!D12,"")</f>
        <v/>
      </c>
      <c r="C15" s="28" t="str">
        <f>IF(المدخلات!E12&lt;&gt;"",المدخلات!E12,"")</f>
        <v/>
      </c>
      <c r="D15" s="29"/>
      <c r="E15" s="29"/>
      <c r="F15" s="29"/>
      <c r="G15" s="29"/>
      <c r="H15" s="30">
        <f t="shared" si="1"/>
        <v>0</v>
      </c>
      <c r="I15" s="31">
        <f t="shared" si="2"/>
        <v>0</v>
      </c>
      <c r="J15" s="32">
        <f t="shared" si="3"/>
        <v>1</v>
      </c>
      <c r="K15" s="29"/>
      <c r="L15" s="29"/>
      <c r="M15" s="29"/>
      <c r="N15" s="30">
        <f t="shared" si="4"/>
        <v>0</v>
      </c>
      <c r="O15" s="31">
        <f t="shared" si="5"/>
        <v>0</v>
      </c>
      <c r="P15" s="32">
        <f t="shared" si="6"/>
        <v>1</v>
      </c>
      <c r="Q15" s="29"/>
      <c r="R15" s="29"/>
      <c r="S15" s="29"/>
      <c r="T15" s="29"/>
      <c r="U15" s="29"/>
      <c r="V15" s="29"/>
      <c r="W15" s="29"/>
      <c r="X15" s="30">
        <f t="shared" si="7"/>
        <v>0</v>
      </c>
      <c r="Y15" s="31">
        <f t="shared" si="8"/>
        <v>0</v>
      </c>
      <c r="Z15" s="33">
        <f t="shared" si="9"/>
        <v>1</v>
      </c>
      <c r="AA15" s="34"/>
      <c r="AB15" s="34"/>
      <c r="AC15" s="34"/>
      <c r="AD15" s="34"/>
      <c r="AE15" s="35">
        <f t="shared" si="10"/>
        <v>0</v>
      </c>
      <c r="AF15" s="35">
        <f t="shared" si="11"/>
        <v>0</v>
      </c>
      <c r="AG15" s="36">
        <f t="shared" si="12"/>
        <v>1</v>
      </c>
      <c r="AH15" s="35">
        <f t="shared" si="13"/>
        <v>0</v>
      </c>
      <c r="AI15" s="35">
        <f t="shared" si="14"/>
        <v>0</v>
      </c>
      <c r="AJ15" s="37">
        <f t="shared" si="15"/>
        <v>1</v>
      </c>
      <c r="AK15" s="38" t="str">
        <f t="shared" si="0"/>
        <v/>
      </c>
      <c r="AM15" s="202">
        <f>ثلاثي3!A15</f>
        <v>11</v>
      </c>
      <c r="AN15" s="211" t="str">
        <f>ثلاثي3!B15</f>
        <v/>
      </c>
      <c r="AO15" s="203">
        <f>(ثلاثي1!AH15+1.5*ثلاثي2!AH15+2*ثلاثي3!AH15)/4.5</f>
        <v>0</v>
      </c>
      <c r="AP15" s="203">
        <f>((ثلاثي1!F15+ثلاثي2!F15+ثلاثي3!F15)/3+(ثلاثي1!K15+ثلاثي2!K15+ثلاثي3!K15)/3+(ثلاثي1!AB15+ثلاثي2!AB15+ثلاثي3!AB15)/3)/3</f>
        <v>0</v>
      </c>
      <c r="AQ15" s="204" t="str">
        <f t="shared" si="16"/>
        <v/>
      </c>
      <c r="AR15" s="198"/>
      <c r="AS15" s="198"/>
      <c r="AT15" s="198"/>
      <c r="AU15" s="198"/>
      <c r="AV15" s="198"/>
      <c r="AW15" s="198"/>
      <c r="AX15" s="198"/>
      <c r="AY15" s="198"/>
      <c r="AZ15" s="198"/>
    </row>
    <row r="16" spans="1:52" s="82" customFormat="1">
      <c r="A16" s="26">
        <f>IF(المدخلات!C13&lt;&gt;0,المدخلات!C13,"")</f>
        <v>12</v>
      </c>
      <c r="B16" s="27" t="str">
        <f>IF(المدخلات!D13&lt;&gt;"",المدخلات!D13,"")</f>
        <v/>
      </c>
      <c r="C16" s="28" t="str">
        <f>IF(المدخلات!E13&lt;&gt;"",المدخلات!E13,"")</f>
        <v/>
      </c>
      <c r="D16" s="29"/>
      <c r="E16" s="29"/>
      <c r="F16" s="29"/>
      <c r="G16" s="29"/>
      <c r="H16" s="30">
        <f t="shared" si="1"/>
        <v>0</v>
      </c>
      <c r="I16" s="31">
        <f t="shared" si="2"/>
        <v>0</v>
      </c>
      <c r="J16" s="32">
        <f t="shared" si="3"/>
        <v>1</v>
      </c>
      <c r="K16" s="29"/>
      <c r="L16" s="29"/>
      <c r="M16" s="29"/>
      <c r="N16" s="30">
        <f t="shared" si="4"/>
        <v>0</v>
      </c>
      <c r="O16" s="31">
        <f t="shared" si="5"/>
        <v>0</v>
      </c>
      <c r="P16" s="32">
        <f t="shared" si="6"/>
        <v>1</v>
      </c>
      <c r="Q16" s="29"/>
      <c r="R16" s="29"/>
      <c r="S16" s="29"/>
      <c r="T16" s="29"/>
      <c r="U16" s="29"/>
      <c r="V16" s="29"/>
      <c r="W16" s="29"/>
      <c r="X16" s="30">
        <f t="shared" si="7"/>
        <v>0</v>
      </c>
      <c r="Y16" s="31">
        <f t="shared" si="8"/>
        <v>0</v>
      </c>
      <c r="Z16" s="33">
        <f t="shared" si="9"/>
        <v>1</v>
      </c>
      <c r="AA16" s="34"/>
      <c r="AB16" s="34"/>
      <c r="AC16" s="34"/>
      <c r="AD16" s="34"/>
      <c r="AE16" s="35">
        <f t="shared" si="10"/>
        <v>0</v>
      </c>
      <c r="AF16" s="35">
        <f t="shared" si="11"/>
        <v>0</v>
      </c>
      <c r="AG16" s="36">
        <f t="shared" si="12"/>
        <v>1</v>
      </c>
      <c r="AH16" s="35">
        <f t="shared" si="13"/>
        <v>0</v>
      </c>
      <c r="AI16" s="35">
        <f t="shared" si="14"/>
        <v>0</v>
      </c>
      <c r="AJ16" s="37">
        <f t="shared" si="15"/>
        <v>1</v>
      </c>
      <c r="AK16" s="38" t="str">
        <f t="shared" si="0"/>
        <v/>
      </c>
      <c r="AM16" s="202">
        <f>ثلاثي3!A16</f>
        <v>12</v>
      </c>
      <c r="AN16" s="211" t="str">
        <f>ثلاثي3!B16</f>
        <v/>
      </c>
      <c r="AO16" s="203">
        <f>(ثلاثي1!AH16+1.5*ثلاثي2!AH16+2*ثلاثي3!AH16)/4.5</f>
        <v>0</v>
      </c>
      <c r="AP16" s="203">
        <f>((ثلاثي1!F16+ثلاثي2!F16+ثلاثي3!F16)/3+(ثلاثي1!K16+ثلاثي2!K16+ثلاثي3!K16)/3+(ثلاثي1!AB16+ثلاثي2!AB16+ثلاثي3!AB16)/3)/3</f>
        <v>0</v>
      </c>
      <c r="AQ16" s="204" t="str">
        <f t="shared" si="16"/>
        <v/>
      </c>
      <c r="AR16" s="198"/>
      <c r="AS16" s="198"/>
      <c r="AT16" s="198"/>
      <c r="AU16" s="198"/>
      <c r="AV16" s="198"/>
      <c r="AW16" s="198"/>
      <c r="AX16" s="198"/>
      <c r="AY16" s="198"/>
      <c r="AZ16" s="198"/>
    </row>
    <row r="17" spans="1:52" s="82" customFormat="1">
      <c r="A17" s="26">
        <f>IF(المدخلات!C14&lt;&gt;0,المدخلات!C14,"")</f>
        <v>13</v>
      </c>
      <c r="B17" s="27" t="str">
        <f>IF(المدخلات!D14&lt;&gt;"",المدخلات!D14,"")</f>
        <v/>
      </c>
      <c r="C17" s="28" t="str">
        <f>IF(المدخلات!E14&lt;&gt;"",المدخلات!E14,"")</f>
        <v/>
      </c>
      <c r="D17" s="29"/>
      <c r="E17" s="29"/>
      <c r="F17" s="29"/>
      <c r="G17" s="29"/>
      <c r="H17" s="30">
        <f t="shared" si="1"/>
        <v>0</v>
      </c>
      <c r="I17" s="31">
        <f t="shared" si="2"/>
        <v>0</v>
      </c>
      <c r="J17" s="32">
        <f t="shared" si="3"/>
        <v>1</v>
      </c>
      <c r="K17" s="29"/>
      <c r="L17" s="29"/>
      <c r="M17" s="29"/>
      <c r="N17" s="30">
        <f t="shared" si="4"/>
        <v>0</v>
      </c>
      <c r="O17" s="31">
        <f t="shared" si="5"/>
        <v>0</v>
      </c>
      <c r="P17" s="32">
        <f t="shared" si="6"/>
        <v>1</v>
      </c>
      <c r="Q17" s="29"/>
      <c r="R17" s="29"/>
      <c r="S17" s="29"/>
      <c r="T17" s="29"/>
      <c r="U17" s="29"/>
      <c r="V17" s="29"/>
      <c r="W17" s="29"/>
      <c r="X17" s="30">
        <f t="shared" si="7"/>
        <v>0</v>
      </c>
      <c r="Y17" s="31">
        <f t="shared" si="8"/>
        <v>0</v>
      </c>
      <c r="Z17" s="33">
        <f t="shared" si="9"/>
        <v>1</v>
      </c>
      <c r="AA17" s="34"/>
      <c r="AB17" s="34"/>
      <c r="AC17" s="34"/>
      <c r="AD17" s="34"/>
      <c r="AE17" s="35">
        <f t="shared" si="10"/>
        <v>0</v>
      </c>
      <c r="AF17" s="35">
        <f t="shared" si="11"/>
        <v>0</v>
      </c>
      <c r="AG17" s="36">
        <f t="shared" si="12"/>
        <v>1</v>
      </c>
      <c r="AH17" s="35">
        <f t="shared" si="13"/>
        <v>0</v>
      </c>
      <c r="AI17" s="35">
        <f t="shared" si="14"/>
        <v>0</v>
      </c>
      <c r="AJ17" s="37">
        <f t="shared" si="15"/>
        <v>1</v>
      </c>
      <c r="AK17" s="38" t="str">
        <f t="shared" si="0"/>
        <v/>
      </c>
      <c r="AM17" s="202">
        <f>ثلاثي3!A17</f>
        <v>13</v>
      </c>
      <c r="AN17" s="211" t="str">
        <f>ثلاثي3!B17</f>
        <v/>
      </c>
      <c r="AO17" s="203">
        <f>(ثلاثي1!AH17+1.5*ثلاثي2!AH17+2*ثلاثي3!AH17)/4.5</f>
        <v>0</v>
      </c>
      <c r="AP17" s="203">
        <f>((ثلاثي1!F17+ثلاثي2!F17+ثلاثي3!F17)/3+(ثلاثي1!K17+ثلاثي2!K17+ثلاثي3!K17)/3+(ثلاثي1!AB17+ثلاثي2!AB17+ثلاثي3!AB17)/3)/3</f>
        <v>0</v>
      </c>
      <c r="AQ17" s="204" t="str">
        <f t="shared" si="16"/>
        <v/>
      </c>
      <c r="AR17" s="198"/>
      <c r="AS17" s="198"/>
      <c r="AT17" s="198"/>
      <c r="AU17" s="198"/>
      <c r="AV17" s="198"/>
      <c r="AW17" s="198"/>
      <c r="AX17" s="198"/>
      <c r="AY17" s="198"/>
      <c r="AZ17" s="198"/>
    </row>
    <row r="18" spans="1:52" s="82" customFormat="1">
      <c r="A18" s="26">
        <f>IF(المدخلات!C15&lt;&gt;0,المدخلات!C15,"")</f>
        <v>14</v>
      </c>
      <c r="B18" s="27" t="str">
        <f>IF(المدخلات!D15&lt;&gt;"",المدخلات!D15,"")</f>
        <v/>
      </c>
      <c r="C18" s="28" t="str">
        <f>IF(المدخلات!E15&lt;&gt;"",المدخلات!E15,"")</f>
        <v/>
      </c>
      <c r="D18" s="29"/>
      <c r="E18" s="29"/>
      <c r="F18" s="29"/>
      <c r="G18" s="29"/>
      <c r="H18" s="30">
        <f t="shared" si="1"/>
        <v>0</v>
      </c>
      <c r="I18" s="31">
        <f t="shared" si="2"/>
        <v>0</v>
      </c>
      <c r="J18" s="32">
        <f t="shared" si="3"/>
        <v>1</v>
      </c>
      <c r="K18" s="29"/>
      <c r="L18" s="29"/>
      <c r="M18" s="29"/>
      <c r="N18" s="30">
        <f t="shared" si="4"/>
        <v>0</v>
      </c>
      <c r="O18" s="31">
        <f t="shared" si="5"/>
        <v>0</v>
      </c>
      <c r="P18" s="32">
        <f t="shared" si="6"/>
        <v>1</v>
      </c>
      <c r="Q18" s="29"/>
      <c r="R18" s="29"/>
      <c r="S18" s="29"/>
      <c r="T18" s="29"/>
      <c r="U18" s="29"/>
      <c r="V18" s="29"/>
      <c r="W18" s="29"/>
      <c r="X18" s="30">
        <f t="shared" si="7"/>
        <v>0</v>
      </c>
      <c r="Y18" s="31">
        <f t="shared" si="8"/>
        <v>0</v>
      </c>
      <c r="Z18" s="33">
        <f t="shared" si="9"/>
        <v>1</v>
      </c>
      <c r="AA18" s="34"/>
      <c r="AB18" s="34"/>
      <c r="AC18" s="34"/>
      <c r="AD18" s="34"/>
      <c r="AE18" s="35">
        <f t="shared" si="10"/>
        <v>0</v>
      </c>
      <c r="AF18" s="35">
        <f t="shared" si="11"/>
        <v>0</v>
      </c>
      <c r="AG18" s="36">
        <f t="shared" si="12"/>
        <v>1</v>
      </c>
      <c r="AH18" s="35">
        <f t="shared" si="13"/>
        <v>0</v>
      </c>
      <c r="AI18" s="35">
        <f t="shared" si="14"/>
        <v>0</v>
      </c>
      <c r="AJ18" s="37">
        <f t="shared" si="15"/>
        <v>1</v>
      </c>
      <c r="AK18" s="38" t="str">
        <f t="shared" si="0"/>
        <v/>
      </c>
      <c r="AM18" s="202">
        <f>ثلاثي3!A18</f>
        <v>14</v>
      </c>
      <c r="AN18" s="211" t="str">
        <f>ثلاثي3!B18</f>
        <v/>
      </c>
      <c r="AO18" s="203">
        <f>(ثلاثي1!AH18+1.5*ثلاثي2!AH18+2*ثلاثي3!AH18)/4.5</f>
        <v>0</v>
      </c>
      <c r="AP18" s="203">
        <f>((ثلاثي1!F18+ثلاثي2!F18+ثلاثي3!F18)/3+(ثلاثي1!K18+ثلاثي2!K18+ثلاثي3!K18)/3+(ثلاثي1!AB18+ثلاثي2!AB18+ثلاثي3!AB18)/3)/3</f>
        <v>0</v>
      </c>
      <c r="AQ18" s="204" t="str">
        <f t="shared" si="16"/>
        <v/>
      </c>
      <c r="AR18" s="198"/>
      <c r="AS18" s="198"/>
      <c r="AT18" s="198"/>
      <c r="AU18" s="198"/>
      <c r="AV18" s="198"/>
      <c r="AW18" s="198"/>
      <c r="AX18" s="198"/>
      <c r="AY18" s="198"/>
      <c r="AZ18" s="198"/>
    </row>
    <row r="19" spans="1:52" s="82" customFormat="1">
      <c r="A19" s="26">
        <f>IF(المدخلات!C16&lt;&gt;0,المدخلات!C16,"")</f>
        <v>15</v>
      </c>
      <c r="B19" s="27" t="str">
        <f>IF(المدخلات!D16&lt;&gt;"",المدخلات!D16,"")</f>
        <v/>
      </c>
      <c r="C19" s="28" t="str">
        <f>IF(المدخلات!E16&lt;&gt;"",المدخلات!E16,"")</f>
        <v/>
      </c>
      <c r="D19" s="29"/>
      <c r="E19" s="29"/>
      <c r="F19" s="29"/>
      <c r="G19" s="29"/>
      <c r="H19" s="30">
        <f t="shared" si="1"/>
        <v>0</v>
      </c>
      <c r="I19" s="31">
        <f t="shared" si="2"/>
        <v>0</v>
      </c>
      <c r="J19" s="32">
        <f t="shared" si="3"/>
        <v>1</v>
      </c>
      <c r="K19" s="29"/>
      <c r="L19" s="29"/>
      <c r="M19" s="29"/>
      <c r="N19" s="30">
        <f t="shared" si="4"/>
        <v>0</v>
      </c>
      <c r="O19" s="31">
        <f t="shared" si="5"/>
        <v>0</v>
      </c>
      <c r="P19" s="32">
        <f t="shared" si="6"/>
        <v>1</v>
      </c>
      <c r="Q19" s="29"/>
      <c r="R19" s="29"/>
      <c r="S19" s="29"/>
      <c r="T19" s="29"/>
      <c r="U19" s="29"/>
      <c r="V19" s="29"/>
      <c r="W19" s="29"/>
      <c r="X19" s="30">
        <f t="shared" si="7"/>
        <v>0</v>
      </c>
      <c r="Y19" s="31">
        <f t="shared" si="8"/>
        <v>0</v>
      </c>
      <c r="Z19" s="33">
        <f t="shared" si="9"/>
        <v>1</v>
      </c>
      <c r="AA19" s="34"/>
      <c r="AB19" s="34"/>
      <c r="AC19" s="34"/>
      <c r="AD19" s="34"/>
      <c r="AE19" s="35">
        <f t="shared" si="10"/>
        <v>0</v>
      </c>
      <c r="AF19" s="35">
        <f t="shared" si="11"/>
        <v>0</v>
      </c>
      <c r="AG19" s="36">
        <f t="shared" si="12"/>
        <v>1</v>
      </c>
      <c r="AH19" s="35">
        <f t="shared" si="13"/>
        <v>0</v>
      </c>
      <c r="AI19" s="35">
        <f t="shared" si="14"/>
        <v>0</v>
      </c>
      <c r="AJ19" s="37">
        <f t="shared" si="15"/>
        <v>1</v>
      </c>
      <c r="AK19" s="38" t="str">
        <f t="shared" si="0"/>
        <v/>
      </c>
      <c r="AM19" s="202">
        <f>ثلاثي3!A19</f>
        <v>15</v>
      </c>
      <c r="AN19" s="211" t="str">
        <f>ثلاثي3!B19</f>
        <v/>
      </c>
      <c r="AO19" s="203">
        <f>(ثلاثي1!AH19+1.5*ثلاثي2!AH19+2*ثلاثي3!AH19)/4.5</f>
        <v>0</v>
      </c>
      <c r="AP19" s="203">
        <f>((ثلاثي1!F19+ثلاثي2!F19+ثلاثي3!F19)/3+(ثلاثي1!K19+ثلاثي2!K19+ثلاثي3!K19)/3+(ثلاثي1!AB19+ثلاثي2!AB19+ثلاثي3!AB19)/3)/3</f>
        <v>0</v>
      </c>
      <c r="AQ19" s="204" t="str">
        <f t="shared" si="16"/>
        <v/>
      </c>
      <c r="AR19" s="198"/>
      <c r="AS19" s="198"/>
      <c r="AT19" s="198"/>
      <c r="AU19" s="198"/>
      <c r="AV19" s="198"/>
      <c r="AW19" s="198"/>
      <c r="AX19" s="198"/>
      <c r="AY19" s="198"/>
      <c r="AZ19" s="198"/>
    </row>
    <row r="20" spans="1:52" s="82" customFormat="1">
      <c r="A20" s="26">
        <f>IF(المدخلات!C17&lt;&gt;0,المدخلات!C17,"")</f>
        <v>16</v>
      </c>
      <c r="B20" s="27" t="str">
        <f>IF(المدخلات!D17&lt;&gt;"",المدخلات!D17,"")</f>
        <v/>
      </c>
      <c r="C20" s="28" t="str">
        <f>IF(المدخلات!E17&lt;&gt;"",المدخلات!E17,"")</f>
        <v/>
      </c>
      <c r="D20" s="29"/>
      <c r="E20" s="29"/>
      <c r="F20" s="29"/>
      <c r="G20" s="29"/>
      <c r="H20" s="30">
        <f t="shared" si="1"/>
        <v>0</v>
      </c>
      <c r="I20" s="31">
        <f t="shared" si="2"/>
        <v>0</v>
      </c>
      <c r="J20" s="32">
        <f t="shared" si="3"/>
        <v>1</v>
      </c>
      <c r="K20" s="29"/>
      <c r="L20" s="29"/>
      <c r="M20" s="29"/>
      <c r="N20" s="30">
        <f t="shared" si="4"/>
        <v>0</v>
      </c>
      <c r="O20" s="31">
        <f t="shared" si="5"/>
        <v>0</v>
      </c>
      <c r="P20" s="32">
        <f t="shared" si="6"/>
        <v>1</v>
      </c>
      <c r="Q20" s="29"/>
      <c r="R20" s="29"/>
      <c r="S20" s="29"/>
      <c r="T20" s="29"/>
      <c r="U20" s="29"/>
      <c r="V20" s="29"/>
      <c r="W20" s="29"/>
      <c r="X20" s="30">
        <f t="shared" si="7"/>
        <v>0</v>
      </c>
      <c r="Y20" s="31">
        <f t="shared" si="8"/>
        <v>0</v>
      </c>
      <c r="Z20" s="33">
        <f t="shared" si="9"/>
        <v>1</v>
      </c>
      <c r="AA20" s="34"/>
      <c r="AB20" s="34"/>
      <c r="AC20" s="34"/>
      <c r="AD20" s="34"/>
      <c r="AE20" s="35">
        <f t="shared" si="10"/>
        <v>0</v>
      </c>
      <c r="AF20" s="35">
        <f t="shared" si="11"/>
        <v>0</v>
      </c>
      <c r="AG20" s="36">
        <f t="shared" si="12"/>
        <v>1</v>
      </c>
      <c r="AH20" s="35">
        <f t="shared" si="13"/>
        <v>0</v>
      </c>
      <c r="AI20" s="35">
        <f t="shared" si="14"/>
        <v>0</v>
      </c>
      <c r="AJ20" s="37">
        <f t="shared" si="15"/>
        <v>1</v>
      </c>
      <c r="AK20" s="38" t="str">
        <f t="shared" si="0"/>
        <v/>
      </c>
      <c r="AM20" s="202">
        <f>ثلاثي3!A20</f>
        <v>16</v>
      </c>
      <c r="AN20" s="211" t="str">
        <f>ثلاثي3!B20</f>
        <v/>
      </c>
      <c r="AO20" s="203">
        <f>(ثلاثي1!AH20+1.5*ثلاثي2!AH20+2*ثلاثي3!AH20)/4.5</f>
        <v>0</v>
      </c>
      <c r="AP20" s="203">
        <f>((ثلاثي1!F20+ثلاثي2!F20+ثلاثي3!F20)/3+(ثلاثي1!K20+ثلاثي2!K20+ثلاثي3!K20)/3+(ثلاثي1!AB20+ثلاثي2!AB20+ثلاثي3!AB20)/3)/3</f>
        <v>0</v>
      </c>
      <c r="AQ20" s="204" t="str">
        <f t="shared" si="16"/>
        <v/>
      </c>
      <c r="AR20" s="198"/>
      <c r="AS20" s="198"/>
      <c r="AT20" s="198"/>
      <c r="AU20" s="198"/>
      <c r="AV20" s="198"/>
      <c r="AW20" s="198"/>
      <c r="AX20" s="198"/>
      <c r="AY20" s="198"/>
      <c r="AZ20" s="198"/>
    </row>
    <row r="21" spans="1:52" s="82" customFormat="1">
      <c r="A21" s="26">
        <f>IF(المدخلات!C18&lt;&gt;0,المدخلات!C18,"")</f>
        <v>17</v>
      </c>
      <c r="B21" s="27" t="str">
        <f>IF(المدخلات!D18&lt;&gt;"",المدخلات!D18,"")</f>
        <v/>
      </c>
      <c r="C21" s="28" t="str">
        <f>IF(المدخلات!E18&lt;&gt;"",المدخلات!E18,"")</f>
        <v/>
      </c>
      <c r="D21" s="29"/>
      <c r="E21" s="29"/>
      <c r="F21" s="29"/>
      <c r="G21" s="29"/>
      <c r="H21" s="30">
        <f t="shared" si="1"/>
        <v>0</v>
      </c>
      <c r="I21" s="31">
        <f t="shared" si="2"/>
        <v>0</v>
      </c>
      <c r="J21" s="32">
        <f t="shared" si="3"/>
        <v>1</v>
      </c>
      <c r="K21" s="29"/>
      <c r="L21" s="29"/>
      <c r="M21" s="29"/>
      <c r="N21" s="30">
        <f t="shared" si="4"/>
        <v>0</v>
      </c>
      <c r="O21" s="31">
        <f t="shared" si="5"/>
        <v>0</v>
      </c>
      <c r="P21" s="32">
        <f t="shared" si="6"/>
        <v>1</v>
      </c>
      <c r="Q21" s="29"/>
      <c r="R21" s="29"/>
      <c r="S21" s="29"/>
      <c r="T21" s="29"/>
      <c r="U21" s="29"/>
      <c r="V21" s="29"/>
      <c r="W21" s="29"/>
      <c r="X21" s="30">
        <f t="shared" si="7"/>
        <v>0</v>
      </c>
      <c r="Y21" s="31">
        <f t="shared" si="8"/>
        <v>0</v>
      </c>
      <c r="Z21" s="33">
        <f t="shared" si="9"/>
        <v>1</v>
      </c>
      <c r="AA21" s="34"/>
      <c r="AB21" s="34"/>
      <c r="AC21" s="34"/>
      <c r="AD21" s="34"/>
      <c r="AE21" s="35">
        <f t="shared" si="10"/>
        <v>0</v>
      </c>
      <c r="AF21" s="35">
        <f t="shared" si="11"/>
        <v>0</v>
      </c>
      <c r="AG21" s="36">
        <f t="shared" si="12"/>
        <v>1</v>
      </c>
      <c r="AH21" s="35">
        <f t="shared" si="13"/>
        <v>0</v>
      </c>
      <c r="AI21" s="35">
        <f t="shared" si="14"/>
        <v>0</v>
      </c>
      <c r="AJ21" s="37">
        <f t="shared" si="15"/>
        <v>1</v>
      </c>
      <c r="AK21" s="38" t="str">
        <f t="shared" si="0"/>
        <v/>
      </c>
      <c r="AM21" s="202">
        <f>ثلاثي3!A21</f>
        <v>17</v>
      </c>
      <c r="AN21" s="211" t="str">
        <f>ثلاثي3!B21</f>
        <v/>
      </c>
      <c r="AO21" s="203">
        <f>(ثلاثي1!AH21+1.5*ثلاثي2!AH21+2*ثلاثي3!AH21)/4.5</f>
        <v>0</v>
      </c>
      <c r="AP21" s="203">
        <f>((ثلاثي1!F21+ثلاثي2!F21+ثلاثي3!F21)/3+(ثلاثي1!K21+ثلاثي2!K21+ثلاثي3!K21)/3+(ثلاثي1!AB21+ثلاثي2!AB21+ثلاثي3!AB21)/3)/3</f>
        <v>0</v>
      </c>
      <c r="AQ21" s="204" t="str">
        <f t="shared" si="16"/>
        <v/>
      </c>
      <c r="AR21" s="198"/>
      <c r="AS21" s="198"/>
      <c r="AT21" s="198"/>
      <c r="AU21" s="198"/>
      <c r="AV21" s="198"/>
      <c r="AW21" s="198"/>
      <c r="AX21" s="198"/>
      <c r="AY21" s="198"/>
      <c r="AZ21" s="198"/>
    </row>
    <row r="22" spans="1:52" s="82" customFormat="1">
      <c r="A22" s="26">
        <f>IF(المدخلات!C19&lt;&gt;0,المدخلات!C19,"")</f>
        <v>18</v>
      </c>
      <c r="B22" s="27" t="str">
        <f>IF(المدخلات!D19&lt;&gt;"",المدخلات!D19,"")</f>
        <v/>
      </c>
      <c r="C22" s="28" t="str">
        <f>IF(المدخلات!E19&lt;&gt;"",المدخلات!E19,"")</f>
        <v/>
      </c>
      <c r="D22" s="29"/>
      <c r="E22" s="29"/>
      <c r="F22" s="29"/>
      <c r="G22" s="29"/>
      <c r="H22" s="30">
        <f t="shared" si="1"/>
        <v>0</v>
      </c>
      <c r="I22" s="31">
        <f t="shared" si="2"/>
        <v>0</v>
      </c>
      <c r="J22" s="32">
        <f t="shared" si="3"/>
        <v>1</v>
      </c>
      <c r="K22" s="29"/>
      <c r="L22" s="29"/>
      <c r="M22" s="29"/>
      <c r="N22" s="30">
        <f t="shared" si="4"/>
        <v>0</v>
      </c>
      <c r="O22" s="31">
        <f t="shared" si="5"/>
        <v>0</v>
      </c>
      <c r="P22" s="32">
        <f t="shared" si="6"/>
        <v>1</v>
      </c>
      <c r="Q22" s="29"/>
      <c r="R22" s="29"/>
      <c r="S22" s="29"/>
      <c r="T22" s="29"/>
      <c r="U22" s="29"/>
      <c r="V22" s="29"/>
      <c r="W22" s="29"/>
      <c r="X22" s="30">
        <f t="shared" si="7"/>
        <v>0</v>
      </c>
      <c r="Y22" s="31">
        <f t="shared" si="8"/>
        <v>0</v>
      </c>
      <c r="Z22" s="33">
        <f t="shared" si="9"/>
        <v>1</v>
      </c>
      <c r="AA22" s="34"/>
      <c r="AB22" s="34"/>
      <c r="AC22" s="34"/>
      <c r="AD22" s="34"/>
      <c r="AE22" s="35">
        <f t="shared" si="10"/>
        <v>0</v>
      </c>
      <c r="AF22" s="35">
        <f t="shared" si="11"/>
        <v>0</v>
      </c>
      <c r="AG22" s="36">
        <f t="shared" si="12"/>
        <v>1</v>
      </c>
      <c r="AH22" s="35">
        <f t="shared" si="13"/>
        <v>0</v>
      </c>
      <c r="AI22" s="35">
        <f t="shared" si="14"/>
        <v>0</v>
      </c>
      <c r="AJ22" s="37">
        <f t="shared" si="15"/>
        <v>1</v>
      </c>
      <c r="AK22" s="38" t="str">
        <f t="shared" si="0"/>
        <v/>
      </c>
      <c r="AM22" s="202">
        <f>ثلاثي3!A22</f>
        <v>18</v>
      </c>
      <c r="AN22" s="211" t="str">
        <f>ثلاثي3!B22</f>
        <v/>
      </c>
      <c r="AO22" s="203">
        <f>(ثلاثي1!AH22+1.5*ثلاثي2!AH22+2*ثلاثي3!AH22)/4.5</f>
        <v>0</v>
      </c>
      <c r="AP22" s="203">
        <f>((ثلاثي1!F22+ثلاثي2!F22+ثلاثي3!F22)/3+(ثلاثي1!K22+ثلاثي2!K22+ثلاثي3!K22)/3+(ثلاثي1!AB22+ثلاثي2!AB22+ثلاثي3!AB22)/3)/3</f>
        <v>0</v>
      </c>
      <c r="AQ22" s="204" t="str">
        <f t="shared" si="16"/>
        <v/>
      </c>
      <c r="AR22" s="198"/>
      <c r="AS22" s="198"/>
      <c r="AT22" s="198"/>
      <c r="AU22" s="198"/>
      <c r="AV22" s="198"/>
      <c r="AW22" s="198"/>
      <c r="AX22" s="198"/>
      <c r="AY22" s="198"/>
      <c r="AZ22" s="198"/>
    </row>
    <row r="23" spans="1:52" s="82" customFormat="1">
      <c r="A23" s="26">
        <f>IF(المدخلات!C20&lt;&gt;0,المدخلات!C20,"")</f>
        <v>19</v>
      </c>
      <c r="B23" s="27" t="str">
        <f>IF(المدخلات!D20&lt;&gt;"",المدخلات!D20,"")</f>
        <v/>
      </c>
      <c r="C23" s="28" t="str">
        <f>IF(المدخلات!E20&lt;&gt;"",المدخلات!E20,"")</f>
        <v/>
      </c>
      <c r="D23" s="29"/>
      <c r="E23" s="29"/>
      <c r="F23" s="29"/>
      <c r="G23" s="29"/>
      <c r="H23" s="30">
        <f t="shared" si="1"/>
        <v>0</v>
      </c>
      <c r="I23" s="31">
        <f t="shared" si="2"/>
        <v>0</v>
      </c>
      <c r="J23" s="32">
        <f t="shared" si="3"/>
        <v>1</v>
      </c>
      <c r="K23" s="29"/>
      <c r="L23" s="29"/>
      <c r="M23" s="29"/>
      <c r="N23" s="30">
        <f t="shared" si="4"/>
        <v>0</v>
      </c>
      <c r="O23" s="31">
        <f t="shared" si="5"/>
        <v>0</v>
      </c>
      <c r="P23" s="32">
        <f t="shared" si="6"/>
        <v>1</v>
      </c>
      <c r="Q23" s="29"/>
      <c r="R23" s="29"/>
      <c r="S23" s="29"/>
      <c r="T23" s="29"/>
      <c r="U23" s="29"/>
      <c r="V23" s="29"/>
      <c r="W23" s="29"/>
      <c r="X23" s="30">
        <f t="shared" si="7"/>
        <v>0</v>
      </c>
      <c r="Y23" s="31">
        <f t="shared" si="8"/>
        <v>0</v>
      </c>
      <c r="Z23" s="33">
        <f t="shared" si="9"/>
        <v>1</v>
      </c>
      <c r="AA23" s="34"/>
      <c r="AB23" s="34"/>
      <c r="AC23" s="34"/>
      <c r="AD23" s="34"/>
      <c r="AE23" s="35">
        <f t="shared" si="10"/>
        <v>0</v>
      </c>
      <c r="AF23" s="35">
        <f t="shared" si="11"/>
        <v>0</v>
      </c>
      <c r="AG23" s="36">
        <f t="shared" si="12"/>
        <v>1</v>
      </c>
      <c r="AH23" s="35">
        <f t="shared" si="13"/>
        <v>0</v>
      </c>
      <c r="AI23" s="35">
        <f t="shared" si="14"/>
        <v>0</v>
      </c>
      <c r="AJ23" s="37">
        <f t="shared" si="15"/>
        <v>1</v>
      </c>
      <c r="AK23" s="38" t="str">
        <f t="shared" si="0"/>
        <v/>
      </c>
      <c r="AM23" s="202">
        <f>ثلاثي3!A23</f>
        <v>19</v>
      </c>
      <c r="AN23" s="211" t="str">
        <f>ثلاثي3!B23</f>
        <v/>
      </c>
      <c r="AO23" s="203">
        <f>(ثلاثي1!AH23+1.5*ثلاثي2!AH23+2*ثلاثي3!AH23)/4.5</f>
        <v>0</v>
      </c>
      <c r="AP23" s="203">
        <f>((ثلاثي1!F23+ثلاثي2!F23+ثلاثي3!F23)/3+(ثلاثي1!K23+ثلاثي2!K23+ثلاثي3!K23)/3+(ثلاثي1!AB23+ثلاثي2!AB23+ثلاثي3!AB23)/3)/3</f>
        <v>0</v>
      </c>
      <c r="AQ23" s="204" t="str">
        <f t="shared" si="16"/>
        <v/>
      </c>
      <c r="AR23" s="198"/>
      <c r="AS23" s="198"/>
      <c r="AT23" s="198"/>
      <c r="AU23" s="198"/>
      <c r="AV23" s="198"/>
      <c r="AW23" s="198"/>
      <c r="AX23" s="198"/>
      <c r="AY23" s="198"/>
      <c r="AZ23" s="198"/>
    </row>
    <row r="24" spans="1:52" s="82" customFormat="1">
      <c r="A24" s="26">
        <f>IF(المدخلات!C21&lt;&gt;0,المدخلات!C21,"")</f>
        <v>20</v>
      </c>
      <c r="B24" s="27" t="str">
        <f>IF(المدخلات!D21&lt;&gt;"",المدخلات!D21,"")</f>
        <v/>
      </c>
      <c r="C24" s="28" t="str">
        <f>IF(المدخلات!E21&lt;&gt;"",المدخلات!E21,"")</f>
        <v/>
      </c>
      <c r="D24" s="29"/>
      <c r="E24" s="29"/>
      <c r="F24" s="29"/>
      <c r="G24" s="29"/>
      <c r="H24" s="30">
        <f t="shared" si="1"/>
        <v>0</v>
      </c>
      <c r="I24" s="31">
        <f t="shared" si="2"/>
        <v>0</v>
      </c>
      <c r="J24" s="32">
        <f t="shared" si="3"/>
        <v>1</v>
      </c>
      <c r="K24" s="29"/>
      <c r="L24" s="29"/>
      <c r="M24" s="29"/>
      <c r="N24" s="30">
        <f t="shared" si="4"/>
        <v>0</v>
      </c>
      <c r="O24" s="31">
        <f t="shared" si="5"/>
        <v>0</v>
      </c>
      <c r="P24" s="32">
        <f t="shared" si="6"/>
        <v>1</v>
      </c>
      <c r="Q24" s="29"/>
      <c r="R24" s="29"/>
      <c r="S24" s="29"/>
      <c r="T24" s="29"/>
      <c r="U24" s="29"/>
      <c r="V24" s="29"/>
      <c r="W24" s="29"/>
      <c r="X24" s="30">
        <f t="shared" si="7"/>
        <v>0</v>
      </c>
      <c r="Y24" s="31">
        <f t="shared" si="8"/>
        <v>0</v>
      </c>
      <c r="Z24" s="33">
        <f t="shared" si="9"/>
        <v>1</v>
      </c>
      <c r="AA24" s="34"/>
      <c r="AB24" s="34"/>
      <c r="AC24" s="34"/>
      <c r="AD24" s="34"/>
      <c r="AE24" s="35">
        <f t="shared" si="10"/>
        <v>0</v>
      </c>
      <c r="AF24" s="35">
        <f t="shared" si="11"/>
        <v>0</v>
      </c>
      <c r="AG24" s="36">
        <f t="shared" si="12"/>
        <v>1</v>
      </c>
      <c r="AH24" s="35">
        <f t="shared" si="13"/>
        <v>0</v>
      </c>
      <c r="AI24" s="35">
        <f t="shared" si="14"/>
        <v>0</v>
      </c>
      <c r="AJ24" s="37">
        <f t="shared" si="15"/>
        <v>1</v>
      </c>
      <c r="AK24" s="38" t="str">
        <f t="shared" si="0"/>
        <v/>
      </c>
      <c r="AM24" s="202">
        <f>ثلاثي3!A24</f>
        <v>20</v>
      </c>
      <c r="AN24" s="211" t="str">
        <f>ثلاثي3!B24</f>
        <v/>
      </c>
      <c r="AO24" s="203">
        <f>(ثلاثي1!AH24+1.5*ثلاثي2!AH24+2*ثلاثي3!AH24)/4.5</f>
        <v>0</v>
      </c>
      <c r="AP24" s="203">
        <f>((ثلاثي1!F24+ثلاثي2!F24+ثلاثي3!F24)/3+(ثلاثي1!K24+ثلاثي2!K24+ثلاثي3!K24)/3+(ثلاثي1!AB24+ثلاثي2!AB24+ثلاثي3!AB24)/3)/3</f>
        <v>0</v>
      </c>
      <c r="AQ24" s="204" t="str">
        <f t="shared" si="16"/>
        <v/>
      </c>
      <c r="AR24" s="198"/>
      <c r="AS24" s="198"/>
      <c r="AT24" s="198"/>
      <c r="AU24" s="198"/>
      <c r="AV24" s="198"/>
      <c r="AW24" s="198"/>
      <c r="AX24" s="198"/>
      <c r="AY24" s="198"/>
      <c r="AZ24" s="198"/>
    </row>
    <row r="25" spans="1:52" s="82" customFormat="1">
      <c r="A25" s="26">
        <f>IF(المدخلات!C22&lt;&gt;0,المدخلات!C22,"")</f>
        <v>21</v>
      </c>
      <c r="B25" s="27" t="str">
        <f>IF(المدخلات!D22&lt;&gt;"",المدخلات!D22,"")</f>
        <v/>
      </c>
      <c r="C25" s="28" t="str">
        <f>IF(المدخلات!E22&lt;&gt;"",المدخلات!E22,"")</f>
        <v/>
      </c>
      <c r="D25" s="29"/>
      <c r="E25" s="29"/>
      <c r="F25" s="29"/>
      <c r="G25" s="29"/>
      <c r="H25" s="30">
        <f t="shared" si="1"/>
        <v>0</v>
      </c>
      <c r="I25" s="31">
        <f t="shared" si="2"/>
        <v>0</v>
      </c>
      <c r="J25" s="32">
        <f t="shared" si="3"/>
        <v>1</v>
      </c>
      <c r="K25" s="29"/>
      <c r="L25" s="29"/>
      <c r="M25" s="29"/>
      <c r="N25" s="30">
        <f t="shared" si="4"/>
        <v>0</v>
      </c>
      <c r="O25" s="31">
        <f t="shared" si="5"/>
        <v>0</v>
      </c>
      <c r="P25" s="32">
        <f t="shared" si="6"/>
        <v>1</v>
      </c>
      <c r="Q25" s="29"/>
      <c r="R25" s="29"/>
      <c r="S25" s="29"/>
      <c r="T25" s="29"/>
      <c r="U25" s="29"/>
      <c r="V25" s="29"/>
      <c r="W25" s="29"/>
      <c r="X25" s="30">
        <f t="shared" si="7"/>
        <v>0</v>
      </c>
      <c r="Y25" s="31">
        <f t="shared" si="8"/>
        <v>0</v>
      </c>
      <c r="Z25" s="33">
        <f t="shared" si="9"/>
        <v>1</v>
      </c>
      <c r="AA25" s="34"/>
      <c r="AB25" s="34"/>
      <c r="AC25" s="34"/>
      <c r="AD25" s="34"/>
      <c r="AE25" s="35">
        <f t="shared" si="10"/>
        <v>0</v>
      </c>
      <c r="AF25" s="35">
        <f t="shared" si="11"/>
        <v>0</v>
      </c>
      <c r="AG25" s="36">
        <f t="shared" si="12"/>
        <v>1</v>
      </c>
      <c r="AH25" s="35">
        <f t="shared" si="13"/>
        <v>0</v>
      </c>
      <c r="AI25" s="35">
        <f t="shared" si="14"/>
        <v>0</v>
      </c>
      <c r="AJ25" s="37">
        <f t="shared" si="15"/>
        <v>1</v>
      </c>
      <c r="AK25" s="38" t="str">
        <f t="shared" si="0"/>
        <v/>
      </c>
      <c r="AM25" s="202">
        <f>ثلاثي3!A25</f>
        <v>21</v>
      </c>
      <c r="AN25" s="211" t="str">
        <f>ثلاثي3!B25</f>
        <v/>
      </c>
      <c r="AO25" s="203">
        <f>(ثلاثي1!AH25+1.5*ثلاثي2!AH25+2*ثلاثي3!AH25)/4.5</f>
        <v>0</v>
      </c>
      <c r="AP25" s="203">
        <f>((ثلاثي1!F25+ثلاثي2!F25+ثلاثي3!F25)/3+(ثلاثي1!K25+ثلاثي2!K25+ثلاثي3!K25)/3+(ثلاثي1!AB25+ثلاثي2!AB25+ثلاثي3!AB25)/3)/3</f>
        <v>0</v>
      </c>
      <c r="AQ25" s="204" t="str">
        <f t="shared" si="16"/>
        <v/>
      </c>
      <c r="AR25" s="198"/>
      <c r="AS25" s="198"/>
      <c r="AT25" s="198"/>
      <c r="AU25" s="198"/>
      <c r="AV25" s="198"/>
      <c r="AW25" s="198"/>
      <c r="AX25" s="198"/>
      <c r="AY25" s="198"/>
      <c r="AZ25" s="198"/>
    </row>
    <row r="26" spans="1:52" s="82" customFormat="1">
      <c r="A26" s="26">
        <f>IF(المدخلات!C23&lt;&gt;0,المدخلات!C23,"")</f>
        <v>22</v>
      </c>
      <c r="B26" s="27" t="str">
        <f>IF(المدخلات!D23&lt;&gt;"",المدخلات!D23,"")</f>
        <v/>
      </c>
      <c r="C26" s="28" t="str">
        <f>IF(المدخلات!E23&lt;&gt;"",المدخلات!E23,"")</f>
        <v/>
      </c>
      <c r="D26" s="29"/>
      <c r="E26" s="29"/>
      <c r="F26" s="29"/>
      <c r="G26" s="29"/>
      <c r="H26" s="30">
        <f t="shared" si="1"/>
        <v>0</v>
      </c>
      <c r="I26" s="31">
        <f t="shared" si="2"/>
        <v>0</v>
      </c>
      <c r="J26" s="32">
        <f t="shared" si="3"/>
        <v>1</v>
      </c>
      <c r="K26" s="29"/>
      <c r="L26" s="29"/>
      <c r="M26" s="29"/>
      <c r="N26" s="30">
        <f t="shared" si="4"/>
        <v>0</v>
      </c>
      <c r="O26" s="31">
        <f t="shared" si="5"/>
        <v>0</v>
      </c>
      <c r="P26" s="32">
        <f t="shared" si="6"/>
        <v>1</v>
      </c>
      <c r="Q26" s="29"/>
      <c r="R26" s="29"/>
      <c r="S26" s="29"/>
      <c r="T26" s="29"/>
      <c r="U26" s="29"/>
      <c r="V26" s="29"/>
      <c r="W26" s="29"/>
      <c r="X26" s="30">
        <f t="shared" si="7"/>
        <v>0</v>
      </c>
      <c r="Y26" s="31">
        <f t="shared" si="8"/>
        <v>0</v>
      </c>
      <c r="Z26" s="33">
        <f t="shared" si="9"/>
        <v>1</v>
      </c>
      <c r="AA26" s="34"/>
      <c r="AB26" s="34"/>
      <c r="AC26" s="34"/>
      <c r="AD26" s="34"/>
      <c r="AE26" s="35">
        <f t="shared" si="10"/>
        <v>0</v>
      </c>
      <c r="AF26" s="35">
        <f t="shared" si="11"/>
        <v>0</v>
      </c>
      <c r="AG26" s="36">
        <f t="shared" si="12"/>
        <v>1</v>
      </c>
      <c r="AH26" s="35">
        <f t="shared" si="13"/>
        <v>0</v>
      </c>
      <c r="AI26" s="35">
        <f t="shared" si="14"/>
        <v>0</v>
      </c>
      <c r="AJ26" s="37">
        <f t="shared" si="15"/>
        <v>1</v>
      </c>
      <c r="AK26" s="38" t="str">
        <f t="shared" si="0"/>
        <v/>
      </c>
      <c r="AM26" s="202">
        <f>ثلاثي3!A26</f>
        <v>22</v>
      </c>
      <c r="AN26" s="211" t="str">
        <f>ثلاثي3!B26</f>
        <v/>
      </c>
      <c r="AO26" s="203">
        <f>(ثلاثي1!AH26+1.5*ثلاثي2!AH26+2*ثلاثي3!AH26)/4.5</f>
        <v>0</v>
      </c>
      <c r="AP26" s="203">
        <f>((ثلاثي1!F26+ثلاثي2!F26+ثلاثي3!F26)/3+(ثلاثي1!K26+ثلاثي2!K26+ثلاثي3!K26)/3+(ثلاثي1!AB26+ثلاثي2!AB26+ثلاثي3!AB26)/3)/3</f>
        <v>0</v>
      </c>
      <c r="AQ26" s="204" t="str">
        <f t="shared" si="16"/>
        <v/>
      </c>
      <c r="AR26" s="198"/>
      <c r="AS26" s="198"/>
      <c r="AT26" s="198"/>
      <c r="AU26" s="198"/>
      <c r="AV26" s="198"/>
      <c r="AW26" s="198"/>
      <c r="AX26" s="198"/>
      <c r="AY26" s="198"/>
      <c r="AZ26" s="198"/>
    </row>
    <row r="27" spans="1:52" s="82" customFormat="1">
      <c r="A27" s="26">
        <f>IF(المدخلات!C24&lt;&gt;0,المدخلات!C24,"")</f>
        <v>23</v>
      </c>
      <c r="B27" s="27" t="str">
        <f>IF(المدخلات!D24&lt;&gt;"",المدخلات!D24,"")</f>
        <v/>
      </c>
      <c r="C27" s="28" t="str">
        <f>IF(المدخلات!E24&lt;&gt;"",المدخلات!E24,"")</f>
        <v/>
      </c>
      <c r="D27" s="29"/>
      <c r="E27" s="29"/>
      <c r="F27" s="29"/>
      <c r="G27" s="29"/>
      <c r="H27" s="30">
        <f t="shared" si="1"/>
        <v>0</v>
      </c>
      <c r="I27" s="31">
        <f t="shared" si="2"/>
        <v>0</v>
      </c>
      <c r="J27" s="32">
        <f t="shared" si="3"/>
        <v>1</v>
      </c>
      <c r="K27" s="29"/>
      <c r="L27" s="29"/>
      <c r="M27" s="29"/>
      <c r="N27" s="30">
        <f t="shared" si="4"/>
        <v>0</v>
      </c>
      <c r="O27" s="31">
        <f t="shared" si="5"/>
        <v>0</v>
      </c>
      <c r="P27" s="32">
        <f t="shared" si="6"/>
        <v>1</v>
      </c>
      <c r="Q27" s="29"/>
      <c r="R27" s="29"/>
      <c r="S27" s="29"/>
      <c r="T27" s="29"/>
      <c r="U27" s="29"/>
      <c r="V27" s="29"/>
      <c r="W27" s="29"/>
      <c r="X27" s="30">
        <f t="shared" si="7"/>
        <v>0</v>
      </c>
      <c r="Y27" s="31">
        <f t="shared" si="8"/>
        <v>0</v>
      </c>
      <c r="Z27" s="33">
        <f t="shared" si="9"/>
        <v>1</v>
      </c>
      <c r="AA27" s="34"/>
      <c r="AB27" s="34"/>
      <c r="AC27" s="34"/>
      <c r="AD27" s="34"/>
      <c r="AE27" s="35">
        <f t="shared" si="10"/>
        <v>0</v>
      </c>
      <c r="AF27" s="35">
        <f t="shared" si="11"/>
        <v>0</v>
      </c>
      <c r="AG27" s="36">
        <f t="shared" si="12"/>
        <v>1</v>
      </c>
      <c r="AH27" s="35">
        <f t="shared" si="13"/>
        <v>0</v>
      </c>
      <c r="AI27" s="35">
        <f t="shared" si="14"/>
        <v>0</v>
      </c>
      <c r="AJ27" s="37">
        <f t="shared" si="15"/>
        <v>1</v>
      </c>
      <c r="AK27" s="38" t="str">
        <f t="shared" si="0"/>
        <v/>
      </c>
      <c r="AM27" s="202">
        <f>ثلاثي3!A27</f>
        <v>23</v>
      </c>
      <c r="AN27" s="211" t="str">
        <f>ثلاثي3!B27</f>
        <v/>
      </c>
      <c r="AO27" s="203">
        <f>(ثلاثي1!AH27+1.5*ثلاثي2!AH27+2*ثلاثي3!AH27)/4.5</f>
        <v>0</v>
      </c>
      <c r="AP27" s="203">
        <f>((ثلاثي1!F27+ثلاثي2!F27+ثلاثي3!F27)/3+(ثلاثي1!K27+ثلاثي2!K27+ثلاثي3!K27)/3+(ثلاثي1!AB27+ثلاثي2!AB27+ثلاثي3!AB27)/3)/3</f>
        <v>0</v>
      </c>
      <c r="AQ27" s="204" t="str">
        <f t="shared" si="16"/>
        <v/>
      </c>
      <c r="AR27" s="198"/>
      <c r="AS27" s="198"/>
      <c r="AT27" s="198"/>
      <c r="AU27" s="198"/>
      <c r="AV27" s="198"/>
      <c r="AW27" s="198"/>
      <c r="AX27" s="198"/>
      <c r="AY27" s="198"/>
      <c r="AZ27" s="198"/>
    </row>
    <row r="28" spans="1:52" s="82" customFormat="1">
      <c r="A28" s="26">
        <f>IF(المدخلات!C25&lt;&gt;0,المدخلات!C25,"")</f>
        <v>24</v>
      </c>
      <c r="B28" s="27" t="str">
        <f>IF(المدخلات!D25&lt;&gt;"",المدخلات!D25,"")</f>
        <v/>
      </c>
      <c r="C28" s="28" t="str">
        <f>IF(المدخلات!E25&lt;&gt;"",المدخلات!E25,"")</f>
        <v/>
      </c>
      <c r="D28" s="29"/>
      <c r="E28" s="29"/>
      <c r="F28" s="29"/>
      <c r="G28" s="29"/>
      <c r="H28" s="30">
        <f t="shared" si="1"/>
        <v>0</v>
      </c>
      <c r="I28" s="31">
        <f t="shared" si="2"/>
        <v>0</v>
      </c>
      <c r="J28" s="32">
        <f t="shared" si="3"/>
        <v>1</v>
      </c>
      <c r="K28" s="29"/>
      <c r="L28" s="29"/>
      <c r="M28" s="29"/>
      <c r="N28" s="30">
        <f t="shared" si="4"/>
        <v>0</v>
      </c>
      <c r="O28" s="31">
        <f t="shared" si="5"/>
        <v>0</v>
      </c>
      <c r="P28" s="32">
        <f t="shared" si="6"/>
        <v>1</v>
      </c>
      <c r="Q28" s="29"/>
      <c r="R28" s="29"/>
      <c r="S28" s="29"/>
      <c r="T28" s="29"/>
      <c r="U28" s="29"/>
      <c r="V28" s="29"/>
      <c r="W28" s="29"/>
      <c r="X28" s="30">
        <f t="shared" si="7"/>
        <v>0</v>
      </c>
      <c r="Y28" s="31">
        <f t="shared" si="8"/>
        <v>0</v>
      </c>
      <c r="Z28" s="33">
        <f t="shared" si="9"/>
        <v>1</v>
      </c>
      <c r="AA28" s="34"/>
      <c r="AB28" s="34"/>
      <c r="AC28" s="34"/>
      <c r="AD28" s="34"/>
      <c r="AE28" s="35">
        <f t="shared" si="10"/>
        <v>0</v>
      </c>
      <c r="AF28" s="35">
        <f t="shared" si="11"/>
        <v>0</v>
      </c>
      <c r="AG28" s="36">
        <f t="shared" si="12"/>
        <v>1</v>
      </c>
      <c r="AH28" s="35">
        <f t="shared" si="13"/>
        <v>0</v>
      </c>
      <c r="AI28" s="35">
        <f t="shared" si="14"/>
        <v>0</v>
      </c>
      <c r="AJ28" s="37">
        <f t="shared" si="15"/>
        <v>1</v>
      </c>
      <c r="AK28" s="38" t="str">
        <f t="shared" si="0"/>
        <v/>
      </c>
      <c r="AM28" s="202">
        <f>ثلاثي3!A28</f>
        <v>24</v>
      </c>
      <c r="AN28" s="211" t="str">
        <f>ثلاثي3!B28</f>
        <v/>
      </c>
      <c r="AO28" s="203">
        <f>(ثلاثي1!AH28+1.5*ثلاثي2!AH28+2*ثلاثي3!AH28)/4.5</f>
        <v>0</v>
      </c>
      <c r="AP28" s="203">
        <f>((ثلاثي1!F28+ثلاثي2!F28+ثلاثي3!F28)/3+(ثلاثي1!K28+ثلاثي2!K28+ثلاثي3!K28)/3+(ثلاثي1!AB28+ثلاثي2!AB28+ثلاثي3!AB28)/3)/3</f>
        <v>0</v>
      </c>
      <c r="AQ28" s="204" t="str">
        <f t="shared" si="16"/>
        <v/>
      </c>
      <c r="AR28" s="198"/>
      <c r="AS28" s="198"/>
      <c r="AT28" s="198"/>
      <c r="AU28" s="198"/>
      <c r="AV28" s="198"/>
      <c r="AW28" s="198"/>
      <c r="AX28" s="198"/>
      <c r="AY28" s="198"/>
      <c r="AZ28" s="198"/>
    </row>
    <row r="29" spans="1:52" s="82" customFormat="1">
      <c r="A29" s="26">
        <f>IF(المدخلات!C26&lt;&gt;0,المدخلات!C26,"")</f>
        <v>25</v>
      </c>
      <c r="B29" s="27" t="str">
        <f>IF(المدخلات!D26&lt;&gt;"",المدخلات!D26,"")</f>
        <v/>
      </c>
      <c r="C29" s="28" t="str">
        <f>IF(المدخلات!E26&lt;&gt;"",المدخلات!E26,"")</f>
        <v/>
      </c>
      <c r="D29" s="29"/>
      <c r="E29" s="29"/>
      <c r="F29" s="29"/>
      <c r="G29" s="29"/>
      <c r="H29" s="30">
        <f t="shared" si="1"/>
        <v>0</v>
      </c>
      <c r="I29" s="31">
        <f t="shared" si="2"/>
        <v>0</v>
      </c>
      <c r="J29" s="32">
        <f t="shared" si="3"/>
        <v>1</v>
      </c>
      <c r="K29" s="29"/>
      <c r="L29" s="29"/>
      <c r="M29" s="29"/>
      <c r="N29" s="30">
        <f t="shared" si="4"/>
        <v>0</v>
      </c>
      <c r="O29" s="31">
        <f t="shared" si="5"/>
        <v>0</v>
      </c>
      <c r="P29" s="32">
        <f t="shared" si="6"/>
        <v>1</v>
      </c>
      <c r="Q29" s="29"/>
      <c r="R29" s="29"/>
      <c r="S29" s="29"/>
      <c r="T29" s="29"/>
      <c r="U29" s="29"/>
      <c r="V29" s="29"/>
      <c r="W29" s="29"/>
      <c r="X29" s="30">
        <f t="shared" si="7"/>
        <v>0</v>
      </c>
      <c r="Y29" s="31">
        <f t="shared" si="8"/>
        <v>0</v>
      </c>
      <c r="Z29" s="33">
        <f t="shared" si="9"/>
        <v>1</v>
      </c>
      <c r="AA29" s="34"/>
      <c r="AB29" s="34"/>
      <c r="AC29" s="34"/>
      <c r="AD29" s="34"/>
      <c r="AE29" s="35">
        <f t="shared" si="10"/>
        <v>0</v>
      </c>
      <c r="AF29" s="35">
        <f t="shared" si="11"/>
        <v>0</v>
      </c>
      <c r="AG29" s="36">
        <f t="shared" si="12"/>
        <v>1</v>
      </c>
      <c r="AH29" s="35">
        <f t="shared" si="13"/>
        <v>0</v>
      </c>
      <c r="AI29" s="35">
        <f t="shared" si="14"/>
        <v>0</v>
      </c>
      <c r="AJ29" s="37">
        <f t="shared" si="15"/>
        <v>1</v>
      </c>
      <c r="AK29" s="38" t="str">
        <f t="shared" si="0"/>
        <v/>
      </c>
      <c r="AM29" s="202">
        <f>ثلاثي3!A29</f>
        <v>25</v>
      </c>
      <c r="AN29" s="211" t="str">
        <f>ثلاثي3!B29</f>
        <v/>
      </c>
      <c r="AO29" s="203">
        <f>(ثلاثي1!AH29+1.5*ثلاثي2!AH29+2*ثلاثي3!AH29)/4.5</f>
        <v>0</v>
      </c>
      <c r="AP29" s="203">
        <f>((ثلاثي1!F29+ثلاثي2!F29+ثلاثي3!F29)/3+(ثلاثي1!K29+ثلاثي2!K29+ثلاثي3!K29)/3+(ثلاثي1!AB29+ثلاثي2!AB29+ثلاثي3!AB29)/3)/3</f>
        <v>0</v>
      </c>
      <c r="AQ29" s="204" t="str">
        <f t="shared" si="16"/>
        <v/>
      </c>
      <c r="AR29" s="198"/>
      <c r="AS29" s="198"/>
      <c r="AT29" s="198"/>
      <c r="AU29" s="198"/>
      <c r="AV29" s="198"/>
      <c r="AW29" s="198"/>
      <c r="AX29" s="198"/>
      <c r="AY29" s="198"/>
      <c r="AZ29" s="198"/>
    </row>
    <row r="30" spans="1:52" s="82" customFormat="1">
      <c r="A30" s="26">
        <f>IF(المدخلات!C27&lt;&gt;0,المدخلات!C27,"")</f>
        <v>26</v>
      </c>
      <c r="B30" s="27" t="str">
        <f>IF(المدخلات!D27&lt;&gt;"",المدخلات!D27,"")</f>
        <v/>
      </c>
      <c r="C30" s="28" t="str">
        <f>IF(المدخلات!E27&lt;&gt;"",المدخلات!E27,"")</f>
        <v/>
      </c>
      <c r="D30" s="29"/>
      <c r="E30" s="29"/>
      <c r="F30" s="29"/>
      <c r="G30" s="29"/>
      <c r="H30" s="30">
        <f t="shared" si="1"/>
        <v>0</v>
      </c>
      <c r="I30" s="31">
        <f t="shared" si="2"/>
        <v>0</v>
      </c>
      <c r="J30" s="32">
        <f t="shared" si="3"/>
        <v>1</v>
      </c>
      <c r="K30" s="29"/>
      <c r="L30" s="29"/>
      <c r="M30" s="29"/>
      <c r="N30" s="30">
        <f t="shared" si="4"/>
        <v>0</v>
      </c>
      <c r="O30" s="31">
        <f t="shared" si="5"/>
        <v>0</v>
      </c>
      <c r="P30" s="32">
        <f t="shared" si="6"/>
        <v>1</v>
      </c>
      <c r="Q30" s="29"/>
      <c r="R30" s="29"/>
      <c r="S30" s="29"/>
      <c r="T30" s="29"/>
      <c r="U30" s="29"/>
      <c r="V30" s="29"/>
      <c r="W30" s="29"/>
      <c r="X30" s="30">
        <f t="shared" si="7"/>
        <v>0</v>
      </c>
      <c r="Y30" s="31">
        <f t="shared" si="8"/>
        <v>0</v>
      </c>
      <c r="Z30" s="33">
        <f t="shared" si="9"/>
        <v>1</v>
      </c>
      <c r="AA30" s="34"/>
      <c r="AB30" s="34"/>
      <c r="AC30" s="34"/>
      <c r="AD30" s="34"/>
      <c r="AE30" s="35">
        <f t="shared" si="10"/>
        <v>0</v>
      </c>
      <c r="AF30" s="35">
        <f t="shared" si="11"/>
        <v>0</v>
      </c>
      <c r="AG30" s="36">
        <f t="shared" si="12"/>
        <v>1</v>
      </c>
      <c r="AH30" s="35">
        <f t="shared" si="13"/>
        <v>0</v>
      </c>
      <c r="AI30" s="35">
        <f t="shared" si="14"/>
        <v>0</v>
      </c>
      <c r="AJ30" s="37">
        <f t="shared" si="15"/>
        <v>1</v>
      </c>
      <c r="AK30" s="38" t="str">
        <f t="shared" si="0"/>
        <v/>
      </c>
      <c r="AM30" s="202">
        <f>ثلاثي3!A30</f>
        <v>26</v>
      </c>
      <c r="AN30" s="211" t="str">
        <f>ثلاثي3!B30</f>
        <v/>
      </c>
      <c r="AO30" s="203">
        <f>(ثلاثي1!AH30+1.5*ثلاثي2!AH30+2*ثلاثي3!AH30)/4.5</f>
        <v>0</v>
      </c>
      <c r="AP30" s="203">
        <f>((ثلاثي1!F30+ثلاثي2!F30+ثلاثي3!F30)/3+(ثلاثي1!K30+ثلاثي2!K30+ثلاثي3!K30)/3+(ثلاثي1!AB30+ثلاثي2!AB30+ثلاثي3!AB30)/3)/3</f>
        <v>0</v>
      </c>
      <c r="AQ30" s="204" t="str">
        <f t="shared" si="16"/>
        <v/>
      </c>
      <c r="AR30" s="198"/>
      <c r="AS30" s="198"/>
      <c r="AT30" s="198"/>
      <c r="AU30" s="198"/>
      <c r="AV30" s="198"/>
      <c r="AW30" s="198"/>
      <c r="AX30" s="198"/>
      <c r="AY30" s="198"/>
      <c r="AZ30" s="198"/>
    </row>
    <row r="31" spans="1:52" s="82" customFormat="1">
      <c r="A31" s="26">
        <f>IF(المدخلات!C28&lt;&gt;0,المدخلات!C28,"")</f>
        <v>27</v>
      </c>
      <c r="B31" s="27" t="str">
        <f>IF(المدخلات!D28&lt;&gt;"",المدخلات!D28,"")</f>
        <v/>
      </c>
      <c r="C31" s="28" t="str">
        <f>IF(المدخلات!E28&lt;&gt;"",المدخلات!E28,"")</f>
        <v/>
      </c>
      <c r="D31" s="29"/>
      <c r="E31" s="29"/>
      <c r="F31" s="29"/>
      <c r="G31" s="29"/>
      <c r="H31" s="30">
        <f t="shared" si="1"/>
        <v>0</v>
      </c>
      <c r="I31" s="31">
        <f t="shared" si="2"/>
        <v>0</v>
      </c>
      <c r="J31" s="32">
        <f t="shared" si="3"/>
        <v>1</v>
      </c>
      <c r="K31" s="29"/>
      <c r="L31" s="29"/>
      <c r="M31" s="29"/>
      <c r="N31" s="30">
        <f t="shared" si="4"/>
        <v>0</v>
      </c>
      <c r="O31" s="31">
        <f t="shared" si="5"/>
        <v>0</v>
      </c>
      <c r="P31" s="32">
        <f t="shared" si="6"/>
        <v>1</v>
      </c>
      <c r="Q31" s="29"/>
      <c r="R31" s="29"/>
      <c r="S31" s="29"/>
      <c r="T31" s="29"/>
      <c r="U31" s="29"/>
      <c r="V31" s="29"/>
      <c r="W31" s="29"/>
      <c r="X31" s="30">
        <f t="shared" si="7"/>
        <v>0</v>
      </c>
      <c r="Y31" s="31">
        <f t="shared" si="8"/>
        <v>0</v>
      </c>
      <c r="Z31" s="33">
        <f t="shared" si="9"/>
        <v>1</v>
      </c>
      <c r="AA31" s="34"/>
      <c r="AB31" s="34"/>
      <c r="AC31" s="34"/>
      <c r="AD31" s="34"/>
      <c r="AE31" s="35">
        <f t="shared" si="10"/>
        <v>0</v>
      </c>
      <c r="AF31" s="35">
        <f t="shared" si="11"/>
        <v>0</v>
      </c>
      <c r="AG31" s="36">
        <f t="shared" si="12"/>
        <v>1</v>
      </c>
      <c r="AH31" s="35">
        <f t="shared" si="13"/>
        <v>0</v>
      </c>
      <c r="AI31" s="35">
        <f t="shared" si="14"/>
        <v>0</v>
      </c>
      <c r="AJ31" s="37">
        <f t="shared" si="15"/>
        <v>1</v>
      </c>
      <c r="AK31" s="38" t="str">
        <f t="shared" si="0"/>
        <v/>
      </c>
      <c r="AM31" s="202">
        <f>ثلاثي3!A31</f>
        <v>27</v>
      </c>
      <c r="AN31" s="211" t="str">
        <f>ثلاثي3!B31</f>
        <v/>
      </c>
      <c r="AO31" s="203">
        <f>(ثلاثي1!AH31+1.5*ثلاثي2!AH31+2*ثلاثي3!AH31)/4.5</f>
        <v>0</v>
      </c>
      <c r="AP31" s="203">
        <f>((ثلاثي1!F31+ثلاثي2!F31+ثلاثي3!F31)/3+(ثلاثي1!K31+ثلاثي2!K31+ثلاثي3!K31)/3+(ثلاثي1!AB31+ثلاثي2!AB31+ثلاثي3!AB31)/3)/3</f>
        <v>0</v>
      </c>
      <c r="AQ31" s="204" t="str">
        <f t="shared" si="16"/>
        <v/>
      </c>
      <c r="AR31" s="198"/>
      <c r="AS31" s="198"/>
      <c r="AT31" s="198"/>
      <c r="AU31" s="198"/>
      <c r="AV31" s="198"/>
      <c r="AW31" s="198"/>
      <c r="AX31" s="198"/>
      <c r="AY31" s="198"/>
      <c r="AZ31" s="198"/>
    </row>
    <row r="32" spans="1:52" s="82" customFormat="1">
      <c r="A32" s="26">
        <f>IF(المدخلات!C29&lt;&gt;0,المدخلات!C29,"")</f>
        <v>28</v>
      </c>
      <c r="B32" s="27" t="str">
        <f>IF(المدخلات!D29&lt;&gt;"",المدخلات!D29,"")</f>
        <v/>
      </c>
      <c r="C32" s="28" t="str">
        <f>IF(المدخلات!E29&lt;&gt;"",المدخلات!E29,"")</f>
        <v/>
      </c>
      <c r="D32" s="29"/>
      <c r="E32" s="29"/>
      <c r="F32" s="29"/>
      <c r="G32" s="29"/>
      <c r="H32" s="30">
        <f t="shared" si="1"/>
        <v>0</v>
      </c>
      <c r="I32" s="31">
        <f t="shared" si="2"/>
        <v>0</v>
      </c>
      <c r="J32" s="32">
        <f t="shared" si="3"/>
        <v>1</v>
      </c>
      <c r="K32" s="29"/>
      <c r="L32" s="29"/>
      <c r="M32" s="29"/>
      <c r="N32" s="30">
        <f t="shared" si="4"/>
        <v>0</v>
      </c>
      <c r="O32" s="31">
        <f t="shared" si="5"/>
        <v>0</v>
      </c>
      <c r="P32" s="32">
        <f t="shared" si="6"/>
        <v>1</v>
      </c>
      <c r="Q32" s="29"/>
      <c r="R32" s="29"/>
      <c r="S32" s="29"/>
      <c r="T32" s="29"/>
      <c r="U32" s="29"/>
      <c r="V32" s="29"/>
      <c r="W32" s="29"/>
      <c r="X32" s="30">
        <f t="shared" si="7"/>
        <v>0</v>
      </c>
      <c r="Y32" s="31">
        <f t="shared" si="8"/>
        <v>0</v>
      </c>
      <c r="Z32" s="33">
        <f t="shared" si="9"/>
        <v>1</v>
      </c>
      <c r="AA32" s="34"/>
      <c r="AB32" s="34"/>
      <c r="AC32" s="34"/>
      <c r="AD32" s="34"/>
      <c r="AE32" s="35">
        <f t="shared" si="10"/>
        <v>0</v>
      </c>
      <c r="AF32" s="35">
        <f t="shared" si="11"/>
        <v>0</v>
      </c>
      <c r="AG32" s="36">
        <f t="shared" si="12"/>
        <v>1</v>
      </c>
      <c r="AH32" s="35">
        <f t="shared" si="13"/>
        <v>0</v>
      </c>
      <c r="AI32" s="35">
        <f t="shared" si="14"/>
        <v>0</v>
      </c>
      <c r="AJ32" s="37">
        <f t="shared" si="15"/>
        <v>1</v>
      </c>
      <c r="AK32" s="38" t="str">
        <f t="shared" si="0"/>
        <v/>
      </c>
      <c r="AM32" s="202">
        <f>ثلاثي3!A32</f>
        <v>28</v>
      </c>
      <c r="AN32" s="211" t="str">
        <f>ثلاثي3!B32</f>
        <v/>
      </c>
      <c r="AO32" s="203">
        <f>(ثلاثي1!AH32+1.5*ثلاثي2!AH32+2*ثلاثي3!AH32)/4.5</f>
        <v>0</v>
      </c>
      <c r="AP32" s="203">
        <f>((ثلاثي1!F32+ثلاثي2!F32+ثلاثي3!F32)/3+(ثلاثي1!K32+ثلاثي2!K32+ثلاثي3!K32)/3+(ثلاثي1!AB32+ثلاثي2!AB32+ثلاثي3!AB32)/3)/3</f>
        <v>0</v>
      </c>
      <c r="AQ32" s="204" t="str">
        <f t="shared" si="16"/>
        <v/>
      </c>
      <c r="AR32" s="198"/>
      <c r="AS32" s="198"/>
      <c r="AT32" s="198"/>
      <c r="AU32" s="198"/>
      <c r="AV32" s="198"/>
      <c r="AW32" s="198"/>
      <c r="AX32" s="198"/>
      <c r="AY32" s="198"/>
      <c r="AZ32" s="198"/>
    </row>
    <row r="33" spans="1:52" s="82" customFormat="1">
      <c r="A33" s="26">
        <f>IF(المدخلات!C30&lt;&gt;0,المدخلات!C30,"")</f>
        <v>29</v>
      </c>
      <c r="B33" s="27" t="str">
        <f>IF(المدخلات!D30&lt;&gt;"",المدخلات!D30,"")</f>
        <v/>
      </c>
      <c r="C33" s="28" t="str">
        <f>IF(المدخلات!E30&lt;&gt;"",المدخلات!E30,"")</f>
        <v/>
      </c>
      <c r="D33" s="29"/>
      <c r="E33" s="29"/>
      <c r="F33" s="29"/>
      <c r="G33" s="29"/>
      <c r="H33" s="30">
        <f t="shared" si="1"/>
        <v>0</v>
      </c>
      <c r="I33" s="31">
        <f t="shared" si="2"/>
        <v>0</v>
      </c>
      <c r="J33" s="32">
        <f t="shared" si="3"/>
        <v>1</v>
      </c>
      <c r="K33" s="29"/>
      <c r="L33" s="29"/>
      <c r="M33" s="29"/>
      <c r="N33" s="30">
        <f t="shared" si="4"/>
        <v>0</v>
      </c>
      <c r="O33" s="31">
        <f t="shared" si="5"/>
        <v>0</v>
      </c>
      <c r="P33" s="32">
        <f t="shared" si="6"/>
        <v>1</v>
      </c>
      <c r="Q33" s="29"/>
      <c r="R33" s="29"/>
      <c r="S33" s="29"/>
      <c r="T33" s="29"/>
      <c r="U33" s="29"/>
      <c r="V33" s="29"/>
      <c r="W33" s="29"/>
      <c r="X33" s="30">
        <f t="shared" si="7"/>
        <v>0</v>
      </c>
      <c r="Y33" s="31">
        <f t="shared" si="8"/>
        <v>0</v>
      </c>
      <c r="Z33" s="33">
        <f t="shared" si="9"/>
        <v>1</v>
      </c>
      <c r="AA33" s="34"/>
      <c r="AB33" s="34"/>
      <c r="AC33" s="34"/>
      <c r="AD33" s="34"/>
      <c r="AE33" s="35">
        <f t="shared" si="10"/>
        <v>0</v>
      </c>
      <c r="AF33" s="35">
        <f t="shared" si="11"/>
        <v>0</v>
      </c>
      <c r="AG33" s="36">
        <f t="shared" si="12"/>
        <v>1</v>
      </c>
      <c r="AH33" s="35">
        <f t="shared" si="13"/>
        <v>0</v>
      </c>
      <c r="AI33" s="35">
        <f t="shared" si="14"/>
        <v>0</v>
      </c>
      <c r="AJ33" s="37">
        <f t="shared" si="15"/>
        <v>1</v>
      </c>
      <c r="AK33" s="38" t="str">
        <f t="shared" si="0"/>
        <v/>
      </c>
      <c r="AM33" s="202">
        <f>ثلاثي3!A33</f>
        <v>29</v>
      </c>
      <c r="AN33" s="211" t="str">
        <f>ثلاثي3!B33</f>
        <v/>
      </c>
      <c r="AO33" s="203">
        <f>(ثلاثي1!AH33+1.5*ثلاثي2!AH33+2*ثلاثي3!AH33)/4.5</f>
        <v>0</v>
      </c>
      <c r="AP33" s="203">
        <f>((ثلاثي1!F33+ثلاثي2!F33+ثلاثي3!F33)/3+(ثلاثي1!K33+ثلاثي2!K33+ثلاثي3!K33)/3+(ثلاثي1!AB33+ثلاثي2!AB33+ثلاثي3!AB33)/3)/3</f>
        <v>0</v>
      </c>
      <c r="AQ33" s="204" t="str">
        <f t="shared" si="16"/>
        <v/>
      </c>
      <c r="AR33" s="198"/>
      <c r="AS33" s="198"/>
      <c r="AT33" s="198"/>
      <c r="AU33" s="198"/>
      <c r="AV33" s="198"/>
      <c r="AW33" s="198"/>
      <c r="AX33" s="198"/>
      <c r="AY33" s="198"/>
      <c r="AZ33" s="198"/>
    </row>
    <row r="34" spans="1:52" s="82" customFormat="1">
      <c r="A34" s="26">
        <f>IF(المدخلات!C31&lt;&gt;0,المدخلات!C31,"")</f>
        <v>30</v>
      </c>
      <c r="B34" s="27" t="str">
        <f>IF(المدخلات!D31&lt;&gt;"",المدخلات!D31,"")</f>
        <v/>
      </c>
      <c r="C34" s="28" t="str">
        <f>IF(المدخلات!E31&lt;&gt;"",المدخلات!E31,"")</f>
        <v/>
      </c>
      <c r="D34" s="29"/>
      <c r="E34" s="29"/>
      <c r="F34" s="29"/>
      <c r="G34" s="29"/>
      <c r="H34" s="30">
        <f t="shared" si="1"/>
        <v>0</v>
      </c>
      <c r="I34" s="31">
        <f t="shared" si="2"/>
        <v>0</v>
      </c>
      <c r="J34" s="32">
        <f t="shared" si="3"/>
        <v>1</v>
      </c>
      <c r="K34" s="29"/>
      <c r="L34" s="29"/>
      <c r="M34" s="29"/>
      <c r="N34" s="30">
        <f t="shared" si="4"/>
        <v>0</v>
      </c>
      <c r="O34" s="31">
        <f t="shared" si="5"/>
        <v>0</v>
      </c>
      <c r="P34" s="32">
        <f t="shared" si="6"/>
        <v>1</v>
      </c>
      <c r="Q34" s="29"/>
      <c r="R34" s="29"/>
      <c r="S34" s="29"/>
      <c r="T34" s="29"/>
      <c r="U34" s="29"/>
      <c r="V34" s="29"/>
      <c r="W34" s="29"/>
      <c r="X34" s="30">
        <f t="shared" si="7"/>
        <v>0</v>
      </c>
      <c r="Y34" s="31">
        <f t="shared" si="8"/>
        <v>0</v>
      </c>
      <c r="Z34" s="33">
        <f t="shared" si="9"/>
        <v>1</v>
      </c>
      <c r="AA34" s="34"/>
      <c r="AB34" s="34"/>
      <c r="AC34" s="34"/>
      <c r="AD34" s="34"/>
      <c r="AE34" s="35">
        <f t="shared" si="10"/>
        <v>0</v>
      </c>
      <c r="AF34" s="35">
        <f t="shared" si="11"/>
        <v>0</v>
      </c>
      <c r="AG34" s="36">
        <f t="shared" si="12"/>
        <v>1</v>
      </c>
      <c r="AH34" s="35">
        <f t="shared" si="13"/>
        <v>0</v>
      </c>
      <c r="AI34" s="35">
        <f t="shared" si="14"/>
        <v>0</v>
      </c>
      <c r="AJ34" s="37">
        <f t="shared" si="15"/>
        <v>1</v>
      </c>
      <c r="AK34" s="38" t="str">
        <f t="shared" si="0"/>
        <v/>
      </c>
      <c r="AM34" s="202">
        <f>ثلاثي3!A34</f>
        <v>30</v>
      </c>
      <c r="AN34" s="211" t="str">
        <f>ثلاثي3!B34</f>
        <v/>
      </c>
      <c r="AO34" s="203">
        <f>(ثلاثي1!AH34+1.5*ثلاثي2!AH34+2*ثلاثي3!AH34)/4.5</f>
        <v>0</v>
      </c>
      <c r="AP34" s="203">
        <f>((ثلاثي1!F34+ثلاثي2!F34+ثلاثي3!F34)/3+(ثلاثي1!K34+ثلاثي2!K34+ثلاثي3!K34)/3+(ثلاثي1!AB34+ثلاثي2!AB34+ثلاثي3!AB34)/3)/3</f>
        <v>0</v>
      </c>
      <c r="AQ34" s="204" t="str">
        <f t="shared" si="16"/>
        <v/>
      </c>
      <c r="AR34" s="198"/>
      <c r="AS34" s="198"/>
      <c r="AT34" s="198"/>
      <c r="AU34" s="198"/>
      <c r="AV34" s="198"/>
      <c r="AW34" s="198"/>
      <c r="AX34" s="198"/>
      <c r="AY34" s="198"/>
      <c r="AZ34" s="198"/>
    </row>
    <row r="35" spans="1:52" s="82" customFormat="1">
      <c r="A35" s="26">
        <f>IF(المدخلات!C32&lt;&gt;0,المدخلات!C32,"")</f>
        <v>31</v>
      </c>
      <c r="B35" s="27" t="str">
        <f>IF(المدخلات!D32&lt;&gt;"",المدخلات!D32,"")</f>
        <v/>
      </c>
      <c r="C35" s="28" t="str">
        <f>IF(المدخلات!E32&lt;&gt;"",المدخلات!E32,"")</f>
        <v/>
      </c>
      <c r="D35" s="29"/>
      <c r="E35" s="29"/>
      <c r="F35" s="29"/>
      <c r="G35" s="29"/>
      <c r="H35" s="30">
        <f t="shared" si="1"/>
        <v>0</v>
      </c>
      <c r="I35" s="31">
        <f t="shared" si="2"/>
        <v>0</v>
      </c>
      <c r="J35" s="32">
        <f t="shared" si="3"/>
        <v>1</v>
      </c>
      <c r="K35" s="29"/>
      <c r="L35" s="29"/>
      <c r="M35" s="29"/>
      <c r="N35" s="30">
        <f t="shared" si="4"/>
        <v>0</v>
      </c>
      <c r="O35" s="31">
        <f t="shared" si="5"/>
        <v>0</v>
      </c>
      <c r="P35" s="32">
        <f t="shared" si="6"/>
        <v>1</v>
      </c>
      <c r="Q35" s="29"/>
      <c r="R35" s="29"/>
      <c r="S35" s="29"/>
      <c r="T35" s="29"/>
      <c r="U35" s="29"/>
      <c r="V35" s="29"/>
      <c r="W35" s="29"/>
      <c r="X35" s="30">
        <f t="shared" si="7"/>
        <v>0</v>
      </c>
      <c r="Y35" s="31">
        <f t="shared" si="8"/>
        <v>0</v>
      </c>
      <c r="Z35" s="33">
        <f t="shared" si="9"/>
        <v>1</v>
      </c>
      <c r="AA35" s="34"/>
      <c r="AB35" s="34"/>
      <c r="AC35" s="34"/>
      <c r="AD35" s="34"/>
      <c r="AE35" s="35">
        <f t="shared" si="10"/>
        <v>0</v>
      </c>
      <c r="AF35" s="35">
        <f t="shared" si="11"/>
        <v>0</v>
      </c>
      <c r="AG35" s="36">
        <f t="shared" si="12"/>
        <v>1</v>
      </c>
      <c r="AH35" s="35">
        <f t="shared" si="13"/>
        <v>0</v>
      </c>
      <c r="AI35" s="35">
        <f t="shared" si="14"/>
        <v>0</v>
      </c>
      <c r="AJ35" s="37">
        <f t="shared" si="15"/>
        <v>1</v>
      </c>
      <c r="AK35" s="38" t="str">
        <f t="shared" si="0"/>
        <v/>
      </c>
      <c r="AM35" s="202">
        <f>ثلاثي3!A35</f>
        <v>31</v>
      </c>
      <c r="AN35" s="211" t="str">
        <f>ثلاثي3!B35</f>
        <v/>
      </c>
      <c r="AO35" s="203">
        <f>(ثلاثي1!AH35+1.5*ثلاثي2!AH35+2*ثلاثي3!AH35)/4.5</f>
        <v>0</v>
      </c>
      <c r="AP35" s="203">
        <f>((ثلاثي1!F35+ثلاثي2!F35+ثلاثي3!F35)/3+(ثلاثي1!K35+ثلاثي2!K35+ثلاثي3!K35)/3+(ثلاثي1!AB35+ثلاثي2!AB35+ثلاثي3!AB35)/3)/3</f>
        <v>0</v>
      </c>
      <c r="AQ35" s="204" t="str">
        <f t="shared" si="16"/>
        <v/>
      </c>
      <c r="AR35" s="198"/>
      <c r="AS35" s="198"/>
      <c r="AT35" s="198"/>
      <c r="AU35" s="198"/>
      <c r="AV35" s="198"/>
      <c r="AW35" s="198"/>
      <c r="AX35" s="198"/>
      <c r="AY35" s="198"/>
      <c r="AZ35" s="198"/>
    </row>
    <row r="36" spans="1:52" s="82" customFormat="1">
      <c r="A36" s="26">
        <f>IF(المدخلات!C33&lt;&gt;0,المدخلات!C33,"")</f>
        <v>32</v>
      </c>
      <c r="B36" s="27" t="str">
        <f>IF(المدخلات!D33&lt;&gt;"",المدخلات!D33,"")</f>
        <v/>
      </c>
      <c r="C36" s="28" t="str">
        <f>IF(المدخلات!E33&lt;&gt;"",المدخلات!E33,"")</f>
        <v/>
      </c>
      <c r="D36" s="29"/>
      <c r="E36" s="29"/>
      <c r="F36" s="29"/>
      <c r="G36" s="29"/>
      <c r="H36" s="30">
        <f t="shared" si="1"/>
        <v>0</v>
      </c>
      <c r="I36" s="31">
        <f t="shared" si="2"/>
        <v>0</v>
      </c>
      <c r="J36" s="32">
        <f t="shared" si="3"/>
        <v>1</v>
      </c>
      <c r="K36" s="29"/>
      <c r="L36" s="29"/>
      <c r="M36" s="29"/>
      <c r="N36" s="30">
        <f t="shared" si="4"/>
        <v>0</v>
      </c>
      <c r="O36" s="31">
        <f t="shared" si="5"/>
        <v>0</v>
      </c>
      <c r="P36" s="32">
        <f t="shared" si="6"/>
        <v>1</v>
      </c>
      <c r="Q36" s="29"/>
      <c r="R36" s="29"/>
      <c r="S36" s="29"/>
      <c r="T36" s="29"/>
      <c r="U36" s="29"/>
      <c r="V36" s="29"/>
      <c r="W36" s="29"/>
      <c r="X36" s="30">
        <f t="shared" si="7"/>
        <v>0</v>
      </c>
      <c r="Y36" s="31">
        <f t="shared" si="8"/>
        <v>0</v>
      </c>
      <c r="Z36" s="33">
        <f t="shared" si="9"/>
        <v>1</v>
      </c>
      <c r="AA36" s="34"/>
      <c r="AB36" s="34"/>
      <c r="AC36" s="34"/>
      <c r="AD36" s="34"/>
      <c r="AE36" s="35">
        <f t="shared" si="10"/>
        <v>0</v>
      </c>
      <c r="AF36" s="35">
        <f t="shared" si="11"/>
        <v>0</v>
      </c>
      <c r="AG36" s="36">
        <f t="shared" si="12"/>
        <v>1</v>
      </c>
      <c r="AH36" s="35">
        <f t="shared" si="13"/>
        <v>0</v>
      </c>
      <c r="AI36" s="35">
        <f t="shared" si="14"/>
        <v>0</v>
      </c>
      <c r="AJ36" s="37">
        <f t="shared" si="15"/>
        <v>1</v>
      </c>
      <c r="AK36" s="38" t="str">
        <f t="shared" si="0"/>
        <v/>
      </c>
      <c r="AM36" s="202">
        <f>ثلاثي3!A36</f>
        <v>32</v>
      </c>
      <c r="AN36" s="211" t="str">
        <f>ثلاثي3!B36</f>
        <v/>
      </c>
      <c r="AO36" s="203">
        <f>(ثلاثي1!AH36+1.5*ثلاثي2!AH36+2*ثلاثي3!AH36)/4.5</f>
        <v>0</v>
      </c>
      <c r="AP36" s="203">
        <f>((ثلاثي1!F36+ثلاثي2!F36+ثلاثي3!F36)/3+(ثلاثي1!K36+ثلاثي2!K36+ثلاثي3!K36)/3+(ثلاثي1!AB36+ثلاثي2!AB36+ثلاثي3!AB36)/3)/3</f>
        <v>0</v>
      </c>
      <c r="AQ36" s="204" t="str">
        <f t="shared" si="16"/>
        <v/>
      </c>
      <c r="AR36" s="198"/>
      <c r="AS36" s="198"/>
      <c r="AT36" s="198"/>
      <c r="AU36" s="198"/>
      <c r="AV36" s="198"/>
      <c r="AW36" s="198"/>
      <c r="AX36" s="198"/>
      <c r="AY36" s="198"/>
      <c r="AZ36" s="198"/>
    </row>
    <row r="37" spans="1:52" s="82" customFormat="1">
      <c r="A37" s="26">
        <f>IF(المدخلات!C34&lt;&gt;0,المدخلات!C34,"")</f>
        <v>33</v>
      </c>
      <c r="B37" s="27" t="str">
        <f>IF(المدخلات!D34&lt;&gt;"",المدخلات!D34,"")</f>
        <v/>
      </c>
      <c r="C37" s="28" t="str">
        <f>IF(المدخلات!E34&lt;&gt;"",المدخلات!E34,"")</f>
        <v/>
      </c>
      <c r="D37" s="29"/>
      <c r="E37" s="29"/>
      <c r="F37" s="29"/>
      <c r="G37" s="29"/>
      <c r="H37" s="30">
        <f t="shared" si="1"/>
        <v>0</v>
      </c>
      <c r="I37" s="31">
        <f t="shared" si="2"/>
        <v>0</v>
      </c>
      <c r="J37" s="32">
        <f t="shared" si="3"/>
        <v>1</v>
      </c>
      <c r="K37" s="29"/>
      <c r="L37" s="29"/>
      <c r="M37" s="29"/>
      <c r="N37" s="30">
        <f t="shared" si="4"/>
        <v>0</v>
      </c>
      <c r="O37" s="31">
        <f t="shared" si="5"/>
        <v>0</v>
      </c>
      <c r="P37" s="32">
        <f t="shared" si="6"/>
        <v>1</v>
      </c>
      <c r="Q37" s="29"/>
      <c r="R37" s="29"/>
      <c r="S37" s="29"/>
      <c r="T37" s="29"/>
      <c r="U37" s="29"/>
      <c r="V37" s="29"/>
      <c r="W37" s="29"/>
      <c r="X37" s="30">
        <f t="shared" si="7"/>
        <v>0</v>
      </c>
      <c r="Y37" s="31">
        <f t="shared" si="8"/>
        <v>0</v>
      </c>
      <c r="Z37" s="33">
        <f t="shared" si="9"/>
        <v>1</v>
      </c>
      <c r="AA37" s="34"/>
      <c r="AB37" s="34"/>
      <c r="AC37" s="34"/>
      <c r="AD37" s="34"/>
      <c r="AE37" s="35">
        <f t="shared" si="10"/>
        <v>0</v>
      </c>
      <c r="AF37" s="35">
        <f t="shared" si="11"/>
        <v>0</v>
      </c>
      <c r="AG37" s="36">
        <f t="shared" si="12"/>
        <v>1</v>
      </c>
      <c r="AH37" s="35">
        <f t="shared" si="13"/>
        <v>0</v>
      </c>
      <c r="AI37" s="35">
        <f t="shared" si="14"/>
        <v>0</v>
      </c>
      <c r="AJ37" s="37">
        <f t="shared" si="15"/>
        <v>1</v>
      </c>
      <c r="AK37" s="38" t="str">
        <f t="shared" si="0"/>
        <v/>
      </c>
      <c r="AM37" s="202">
        <f>ثلاثي3!A37</f>
        <v>33</v>
      </c>
      <c r="AN37" s="211" t="str">
        <f>ثلاثي3!B37</f>
        <v/>
      </c>
      <c r="AO37" s="203">
        <f>(ثلاثي1!AH37+1.5*ثلاثي2!AH37+2*ثلاثي3!AH37)/4.5</f>
        <v>0</v>
      </c>
      <c r="AP37" s="203">
        <f>((ثلاثي1!F37+ثلاثي2!F37+ثلاثي3!F37)/3+(ثلاثي1!K37+ثلاثي2!K37+ثلاثي3!K37)/3+(ثلاثي1!AB37+ثلاثي2!AB37+ثلاثي3!AB37)/3)/3</f>
        <v>0</v>
      </c>
      <c r="AQ37" s="204" t="str">
        <f t="shared" si="16"/>
        <v/>
      </c>
      <c r="AR37" s="198"/>
      <c r="AS37" s="198"/>
      <c r="AT37" s="198"/>
      <c r="AU37" s="198"/>
      <c r="AV37" s="198"/>
      <c r="AW37" s="198"/>
      <c r="AX37" s="198"/>
      <c r="AY37" s="198"/>
      <c r="AZ37" s="198"/>
    </row>
    <row r="38" spans="1:52" s="82" customFormat="1">
      <c r="A38" s="26">
        <f>IF(المدخلات!C35&lt;&gt;0,المدخلات!C35,"")</f>
        <v>34</v>
      </c>
      <c r="B38" s="27" t="str">
        <f>IF(المدخلات!D35&lt;&gt;"",المدخلات!D35,"")</f>
        <v/>
      </c>
      <c r="C38" s="28" t="str">
        <f>IF(المدخلات!E35&lt;&gt;"",المدخلات!E35,"")</f>
        <v/>
      </c>
      <c r="D38" s="29"/>
      <c r="E38" s="29"/>
      <c r="F38" s="29"/>
      <c r="G38" s="29"/>
      <c r="H38" s="30">
        <f t="shared" si="1"/>
        <v>0</v>
      </c>
      <c r="I38" s="31">
        <f t="shared" si="2"/>
        <v>0</v>
      </c>
      <c r="J38" s="32">
        <f t="shared" si="3"/>
        <v>1</v>
      </c>
      <c r="K38" s="29"/>
      <c r="L38" s="29"/>
      <c r="M38" s="29"/>
      <c r="N38" s="30">
        <f t="shared" si="4"/>
        <v>0</v>
      </c>
      <c r="O38" s="31">
        <f t="shared" si="5"/>
        <v>0</v>
      </c>
      <c r="P38" s="32">
        <f t="shared" si="6"/>
        <v>1</v>
      </c>
      <c r="Q38" s="29"/>
      <c r="R38" s="29"/>
      <c r="S38" s="29"/>
      <c r="T38" s="29"/>
      <c r="U38" s="29"/>
      <c r="V38" s="29"/>
      <c r="W38" s="29"/>
      <c r="X38" s="30">
        <f t="shared" si="7"/>
        <v>0</v>
      </c>
      <c r="Y38" s="31">
        <f t="shared" si="8"/>
        <v>0</v>
      </c>
      <c r="Z38" s="33">
        <f t="shared" si="9"/>
        <v>1</v>
      </c>
      <c r="AA38" s="34"/>
      <c r="AB38" s="34"/>
      <c r="AC38" s="34"/>
      <c r="AD38" s="34"/>
      <c r="AE38" s="35">
        <f t="shared" si="10"/>
        <v>0</v>
      </c>
      <c r="AF38" s="35">
        <f t="shared" si="11"/>
        <v>0</v>
      </c>
      <c r="AG38" s="36">
        <f t="shared" si="12"/>
        <v>1</v>
      </c>
      <c r="AH38" s="35">
        <f t="shared" si="13"/>
        <v>0</v>
      </c>
      <c r="AI38" s="35">
        <f t="shared" si="14"/>
        <v>0</v>
      </c>
      <c r="AJ38" s="37">
        <f t="shared" si="15"/>
        <v>1</v>
      </c>
      <c r="AK38" s="38" t="str">
        <f t="shared" si="0"/>
        <v/>
      </c>
      <c r="AM38" s="202">
        <f>ثلاثي3!A38</f>
        <v>34</v>
      </c>
      <c r="AN38" s="211" t="str">
        <f>ثلاثي3!B38</f>
        <v/>
      </c>
      <c r="AO38" s="203">
        <f>(ثلاثي1!AH38+1.5*ثلاثي2!AH38+2*ثلاثي3!AH38)/4.5</f>
        <v>0</v>
      </c>
      <c r="AP38" s="203">
        <f>((ثلاثي1!F38+ثلاثي2!F38+ثلاثي3!F38)/3+(ثلاثي1!K38+ثلاثي2!K38+ثلاثي3!K38)/3+(ثلاثي1!AB38+ثلاثي2!AB38+ثلاثي3!AB38)/3)/3</f>
        <v>0</v>
      </c>
      <c r="AQ38" s="204" t="str">
        <f t="shared" si="16"/>
        <v/>
      </c>
      <c r="AR38" s="198"/>
      <c r="AS38" s="198"/>
      <c r="AT38" s="198"/>
      <c r="AU38" s="198"/>
      <c r="AV38" s="198"/>
      <c r="AW38" s="198"/>
      <c r="AX38" s="198"/>
      <c r="AY38" s="198"/>
      <c r="AZ38" s="198"/>
    </row>
    <row r="39" spans="1:52" s="82" customFormat="1">
      <c r="A39" s="26">
        <f>IF(المدخلات!C36&lt;&gt;0,المدخلات!C36,"")</f>
        <v>35</v>
      </c>
      <c r="B39" s="27" t="str">
        <f>IF(المدخلات!D36&lt;&gt;"",المدخلات!D36,"")</f>
        <v/>
      </c>
      <c r="C39" s="28" t="str">
        <f>IF(المدخلات!E36&lt;&gt;"",المدخلات!E36,"")</f>
        <v/>
      </c>
      <c r="D39" s="29"/>
      <c r="E39" s="29"/>
      <c r="F39" s="29"/>
      <c r="G39" s="29"/>
      <c r="H39" s="30">
        <f t="shared" si="1"/>
        <v>0</v>
      </c>
      <c r="I39" s="31">
        <f t="shared" si="2"/>
        <v>0</v>
      </c>
      <c r="J39" s="32">
        <f t="shared" si="3"/>
        <v>1</v>
      </c>
      <c r="K39" s="29"/>
      <c r="L39" s="29"/>
      <c r="M39" s="29"/>
      <c r="N39" s="30">
        <f t="shared" si="4"/>
        <v>0</v>
      </c>
      <c r="O39" s="31">
        <f t="shared" si="5"/>
        <v>0</v>
      </c>
      <c r="P39" s="32">
        <f t="shared" si="6"/>
        <v>1</v>
      </c>
      <c r="Q39" s="29"/>
      <c r="R39" s="29"/>
      <c r="S39" s="29"/>
      <c r="T39" s="29"/>
      <c r="U39" s="29"/>
      <c r="V39" s="29"/>
      <c r="W39" s="29"/>
      <c r="X39" s="30">
        <f t="shared" si="7"/>
        <v>0</v>
      </c>
      <c r="Y39" s="31">
        <f t="shared" si="8"/>
        <v>0</v>
      </c>
      <c r="Z39" s="33">
        <f t="shared" si="9"/>
        <v>1</v>
      </c>
      <c r="AA39" s="34"/>
      <c r="AB39" s="34"/>
      <c r="AC39" s="34"/>
      <c r="AD39" s="34"/>
      <c r="AE39" s="35">
        <f t="shared" si="10"/>
        <v>0</v>
      </c>
      <c r="AF39" s="35">
        <f t="shared" si="11"/>
        <v>0</v>
      </c>
      <c r="AG39" s="36">
        <f t="shared" si="12"/>
        <v>1</v>
      </c>
      <c r="AH39" s="35">
        <f t="shared" si="13"/>
        <v>0</v>
      </c>
      <c r="AI39" s="35">
        <f t="shared" si="14"/>
        <v>0</v>
      </c>
      <c r="AJ39" s="37">
        <f t="shared" si="15"/>
        <v>1</v>
      </c>
      <c r="AK39" s="38" t="str">
        <f t="shared" si="0"/>
        <v/>
      </c>
      <c r="AM39" s="202">
        <f>ثلاثي3!A39</f>
        <v>35</v>
      </c>
      <c r="AN39" s="211" t="str">
        <f>ثلاثي3!B39</f>
        <v/>
      </c>
      <c r="AO39" s="203">
        <f>(ثلاثي1!AH39+1.5*ثلاثي2!AH39+2*ثلاثي3!AH39)/4.5</f>
        <v>0</v>
      </c>
      <c r="AP39" s="203">
        <f>((ثلاثي1!F39+ثلاثي2!F39+ثلاثي3!F39)/3+(ثلاثي1!K39+ثلاثي2!K39+ثلاثي3!K39)/3+(ثلاثي1!AB39+ثلاثي2!AB39+ثلاثي3!AB39)/3)/3</f>
        <v>0</v>
      </c>
      <c r="AQ39" s="204" t="str">
        <f t="shared" si="16"/>
        <v/>
      </c>
      <c r="AR39" s="198"/>
      <c r="AS39" s="198"/>
      <c r="AT39" s="198"/>
      <c r="AU39" s="198"/>
      <c r="AV39" s="198"/>
      <c r="AW39" s="198"/>
      <c r="AX39" s="198"/>
      <c r="AY39" s="198"/>
      <c r="AZ39" s="198"/>
    </row>
    <row r="40" spans="1:52" s="82" customFormat="1">
      <c r="A40" s="26">
        <f>IF(المدخلات!C37&lt;&gt;0,المدخلات!C37,"")</f>
        <v>36</v>
      </c>
      <c r="B40" s="27" t="str">
        <f>IF(المدخلات!D37&lt;&gt;"",المدخلات!D37,"")</f>
        <v/>
      </c>
      <c r="C40" s="28" t="str">
        <f>IF(المدخلات!E37&lt;&gt;"",المدخلات!E37,"")</f>
        <v/>
      </c>
      <c r="D40" s="29"/>
      <c r="E40" s="29"/>
      <c r="F40" s="29"/>
      <c r="G40" s="29"/>
      <c r="H40" s="30">
        <f t="shared" si="1"/>
        <v>0</v>
      </c>
      <c r="I40" s="31">
        <f t="shared" si="2"/>
        <v>0</v>
      </c>
      <c r="J40" s="32">
        <f t="shared" si="3"/>
        <v>1</v>
      </c>
      <c r="K40" s="29"/>
      <c r="L40" s="29"/>
      <c r="M40" s="29"/>
      <c r="N40" s="30">
        <f t="shared" ref="N40:N44" si="17">IF(A40&lt;&gt;"",SUM(K40:M40),"")</f>
        <v>0</v>
      </c>
      <c r="O40" s="31">
        <f t="shared" si="5"/>
        <v>0</v>
      </c>
      <c r="P40" s="32">
        <f t="shared" si="6"/>
        <v>1</v>
      </c>
      <c r="Q40" s="29"/>
      <c r="R40" s="29"/>
      <c r="S40" s="29"/>
      <c r="T40" s="29"/>
      <c r="U40" s="29"/>
      <c r="V40" s="29"/>
      <c r="W40" s="29"/>
      <c r="X40" s="30">
        <f t="shared" ref="X40:X43" si="18">IF(A40&lt;&gt;"",IF(W40&lt;&gt;7.77,SUM(Q40:W40),SUM(Q40:V40)),"")</f>
        <v>0</v>
      </c>
      <c r="Y40" s="31">
        <f t="shared" si="8"/>
        <v>0</v>
      </c>
      <c r="Z40" s="33">
        <f t="shared" si="9"/>
        <v>1</v>
      </c>
      <c r="AA40" s="34"/>
      <c r="AB40" s="34"/>
      <c r="AC40" s="34"/>
      <c r="AD40" s="34"/>
      <c r="AE40" s="35">
        <f t="shared" ref="AE40:AE44" si="19">IF(A40&lt;&gt;"",SUM(AA40:AD40),"")</f>
        <v>0</v>
      </c>
      <c r="AF40" s="35">
        <f t="shared" si="11"/>
        <v>0</v>
      </c>
      <c r="AG40" s="36">
        <f t="shared" si="12"/>
        <v>1</v>
      </c>
      <c r="AH40" s="35">
        <f t="shared" si="13"/>
        <v>0</v>
      </c>
      <c r="AI40" s="35">
        <f t="shared" si="14"/>
        <v>0</v>
      </c>
      <c r="AJ40" s="37">
        <f t="shared" si="15"/>
        <v>1</v>
      </c>
      <c r="AK40" s="38" t="str">
        <f t="shared" si="0"/>
        <v/>
      </c>
      <c r="AM40" s="202">
        <f>ثلاثي3!A40</f>
        <v>36</v>
      </c>
      <c r="AN40" s="211" t="str">
        <f>ثلاثي3!B40</f>
        <v/>
      </c>
      <c r="AO40" s="203">
        <f>(ثلاثي1!AH40+1.5*ثلاثي2!AH40+2*ثلاثي3!AH40)/4.5</f>
        <v>0</v>
      </c>
      <c r="AP40" s="203">
        <f>((ثلاثي1!F40+ثلاثي2!F40+ثلاثي3!F40)/3+(ثلاثي1!K40+ثلاثي2!K40+ثلاثي3!K40)/3+(ثلاثي1!AB40+ثلاثي2!AB40+ثلاثي3!AB40)/3)/3</f>
        <v>0</v>
      </c>
      <c r="AQ40" s="204" t="str">
        <f>IF(AO40&gt;=10,"يرتقي",IF(AND(AO40&gt;=9,AP40&gt;=9),"يرتقي بالإسعاف",""))</f>
        <v/>
      </c>
      <c r="AR40" s="198"/>
      <c r="AS40" s="198"/>
      <c r="AT40" s="198"/>
      <c r="AU40" s="198"/>
      <c r="AV40" s="198"/>
      <c r="AW40" s="198"/>
      <c r="AX40" s="198"/>
      <c r="AY40" s="198"/>
      <c r="AZ40" s="198"/>
    </row>
    <row r="41" spans="1:52" s="82" customFormat="1">
      <c r="A41" s="26">
        <f>IF(المدخلات!C38&lt;&gt;0,المدخلات!C38,"")</f>
        <v>37</v>
      </c>
      <c r="B41" s="27" t="str">
        <f>IF(المدخلات!D38&lt;&gt;"",المدخلات!D38,"")</f>
        <v/>
      </c>
      <c r="C41" s="28" t="str">
        <f>IF(المدخلات!E38&lt;&gt;"",المدخلات!E38,"")</f>
        <v/>
      </c>
      <c r="D41" s="29"/>
      <c r="E41" s="29"/>
      <c r="F41" s="29"/>
      <c r="G41" s="29"/>
      <c r="H41" s="30">
        <f t="shared" si="1"/>
        <v>0</v>
      </c>
      <c r="I41" s="31">
        <f t="shared" si="2"/>
        <v>0</v>
      </c>
      <c r="J41" s="32">
        <f t="shared" si="3"/>
        <v>1</v>
      </c>
      <c r="K41" s="29"/>
      <c r="L41" s="29"/>
      <c r="M41" s="29"/>
      <c r="N41" s="30">
        <f t="shared" si="17"/>
        <v>0</v>
      </c>
      <c r="O41" s="31">
        <f t="shared" si="5"/>
        <v>0</v>
      </c>
      <c r="P41" s="32">
        <f t="shared" si="6"/>
        <v>1</v>
      </c>
      <c r="Q41" s="29"/>
      <c r="R41" s="29"/>
      <c r="S41" s="29"/>
      <c r="T41" s="29"/>
      <c r="U41" s="29"/>
      <c r="V41" s="29"/>
      <c r="W41" s="29"/>
      <c r="X41" s="30">
        <f t="shared" si="18"/>
        <v>0</v>
      </c>
      <c r="Y41" s="31">
        <f t="shared" si="8"/>
        <v>0</v>
      </c>
      <c r="Z41" s="33">
        <f t="shared" si="9"/>
        <v>1</v>
      </c>
      <c r="AA41" s="34"/>
      <c r="AB41" s="34"/>
      <c r="AC41" s="34"/>
      <c r="AD41" s="34"/>
      <c r="AE41" s="35">
        <f t="shared" si="19"/>
        <v>0</v>
      </c>
      <c r="AF41" s="35">
        <f t="shared" si="11"/>
        <v>0</v>
      </c>
      <c r="AG41" s="36">
        <f t="shared" si="12"/>
        <v>1</v>
      </c>
      <c r="AH41" s="35">
        <f t="shared" si="13"/>
        <v>0</v>
      </c>
      <c r="AI41" s="35">
        <f t="shared" si="14"/>
        <v>0</v>
      </c>
      <c r="AJ41" s="37">
        <f t="shared" si="15"/>
        <v>1</v>
      </c>
      <c r="AK41" s="38" t="str">
        <f t="shared" si="0"/>
        <v/>
      </c>
      <c r="AM41" s="202">
        <f>ثلاثي3!A41</f>
        <v>37</v>
      </c>
      <c r="AN41" s="211" t="str">
        <f>ثلاثي3!B41</f>
        <v/>
      </c>
      <c r="AO41" s="203">
        <f>(ثلاثي1!AH41+1.5*ثلاثي2!AH41+2*ثلاثي3!AH41)/4.5</f>
        <v>0</v>
      </c>
      <c r="AP41" s="203">
        <f>((ثلاثي1!F41+ثلاثي2!F41+ثلاثي3!F41)/3+(ثلاثي1!K41+ثلاثي2!K41+ثلاثي3!K41)/3+(ثلاثي1!AB41+ثلاثي2!AB41+ثلاثي3!AB41)/3)/3</f>
        <v>0</v>
      </c>
      <c r="AQ41" s="204" t="str">
        <f t="shared" si="16"/>
        <v/>
      </c>
      <c r="AR41" s="205"/>
      <c r="AS41" s="206"/>
      <c r="AT41" s="198"/>
      <c r="AU41" s="198"/>
      <c r="AV41" s="198"/>
      <c r="AW41" s="198"/>
      <c r="AX41" s="198"/>
      <c r="AY41" s="198"/>
      <c r="AZ41" s="198"/>
    </row>
    <row r="42" spans="1:52" s="82" customFormat="1">
      <c r="A42" s="26">
        <f>IF(المدخلات!C39&lt;&gt;0,المدخلات!C39,"")</f>
        <v>38</v>
      </c>
      <c r="B42" s="27" t="str">
        <f>IF(المدخلات!D39&lt;&gt;"",المدخلات!D39,"")</f>
        <v/>
      </c>
      <c r="C42" s="28" t="str">
        <f>IF(المدخلات!E39&lt;&gt;"",المدخلات!E39,"")</f>
        <v/>
      </c>
      <c r="D42" s="29"/>
      <c r="E42" s="29"/>
      <c r="F42" s="29"/>
      <c r="G42" s="29"/>
      <c r="H42" s="30">
        <f t="shared" si="1"/>
        <v>0</v>
      </c>
      <c r="I42" s="31">
        <f t="shared" si="2"/>
        <v>0</v>
      </c>
      <c r="J42" s="32">
        <f t="shared" si="3"/>
        <v>1</v>
      </c>
      <c r="K42" s="29"/>
      <c r="L42" s="29"/>
      <c r="M42" s="29"/>
      <c r="N42" s="30">
        <f t="shared" si="17"/>
        <v>0</v>
      </c>
      <c r="O42" s="31">
        <f t="shared" si="5"/>
        <v>0</v>
      </c>
      <c r="P42" s="32">
        <f t="shared" si="6"/>
        <v>1</v>
      </c>
      <c r="Q42" s="29"/>
      <c r="R42" s="29"/>
      <c r="S42" s="29"/>
      <c r="T42" s="29"/>
      <c r="U42" s="29"/>
      <c r="V42" s="29"/>
      <c r="W42" s="29"/>
      <c r="X42" s="30">
        <f t="shared" si="18"/>
        <v>0</v>
      </c>
      <c r="Y42" s="31">
        <f t="shared" si="8"/>
        <v>0</v>
      </c>
      <c r="Z42" s="33">
        <f t="shared" si="9"/>
        <v>1</v>
      </c>
      <c r="AA42" s="34"/>
      <c r="AB42" s="34"/>
      <c r="AC42" s="34"/>
      <c r="AD42" s="34"/>
      <c r="AE42" s="35">
        <f t="shared" si="19"/>
        <v>0</v>
      </c>
      <c r="AF42" s="35">
        <f t="shared" si="11"/>
        <v>0</v>
      </c>
      <c r="AG42" s="36">
        <f t="shared" si="12"/>
        <v>1</v>
      </c>
      <c r="AH42" s="35">
        <f t="shared" si="13"/>
        <v>0</v>
      </c>
      <c r="AI42" s="35">
        <f t="shared" si="14"/>
        <v>0</v>
      </c>
      <c r="AJ42" s="37">
        <f t="shared" si="15"/>
        <v>1</v>
      </c>
      <c r="AK42" s="38" t="str">
        <f t="shared" si="0"/>
        <v/>
      </c>
      <c r="AM42" s="202">
        <f>ثلاثي3!A42</f>
        <v>38</v>
      </c>
      <c r="AN42" s="211" t="str">
        <f>ثلاثي3!B42</f>
        <v/>
      </c>
      <c r="AO42" s="203">
        <f>(ثلاثي1!AH42+1.5*ثلاثي2!AH42+2*ثلاثي3!AH42)/4.5</f>
        <v>0</v>
      </c>
      <c r="AP42" s="203">
        <f>((ثلاثي1!F42+ثلاثي2!F42+ثلاثي3!F42)/3+(ثلاثي1!K42+ثلاثي2!K42+ثلاثي3!K42)/3+(ثلاثي1!AB42+ثلاثي2!AB42+ثلاثي3!AB42)/3)/3</f>
        <v>0</v>
      </c>
      <c r="AQ42" s="204" t="str">
        <f t="shared" si="16"/>
        <v/>
      </c>
      <c r="AR42" s="205"/>
      <c r="AS42" s="206"/>
      <c r="AT42" s="198"/>
      <c r="AU42" s="198"/>
      <c r="AV42" s="198"/>
      <c r="AW42" s="198"/>
      <c r="AX42" s="198"/>
      <c r="AY42" s="198"/>
      <c r="AZ42" s="198"/>
    </row>
    <row r="43" spans="1:52" s="82" customFormat="1">
      <c r="A43" s="26">
        <f>IF(المدخلات!C40&lt;&gt;0,المدخلات!C40,"")</f>
        <v>39</v>
      </c>
      <c r="B43" s="27" t="str">
        <f>IF(المدخلات!D40&lt;&gt;"",المدخلات!D40,"")</f>
        <v/>
      </c>
      <c r="C43" s="28" t="str">
        <f>IF(المدخلات!E40&lt;&gt;"",المدخلات!E40,"")</f>
        <v/>
      </c>
      <c r="D43" s="29"/>
      <c r="E43" s="29"/>
      <c r="F43" s="29"/>
      <c r="G43" s="29"/>
      <c r="H43" s="30">
        <f t="shared" si="1"/>
        <v>0</v>
      </c>
      <c r="I43" s="31">
        <f t="shared" si="2"/>
        <v>0</v>
      </c>
      <c r="J43" s="32">
        <f t="shared" si="3"/>
        <v>1</v>
      </c>
      <c r="K43" s="29"/>
      <c r="L43" s="29"/>
      <c r="M43" s="29"/>
      <c r="N43" s="30">
        <f t="shared" si="17"/>
        <v>0</v>
      </c>
      <c r="O43" s="31">
        <f t="shared" si="5"/>
        <v>0</v>
      </c>
      <c r="P43" s="32">
        <f t="shared" si="6"/>
        <v>1</v>
      </c>
      <c r="Q43" s="29"/>
      <c r="R43" s="29"/>
      <c r="S43" s="29"/>
      <c r="T43" s="29"/>
      <c r="U43" s="29"/>
      <c r="V43" s="29"/>
      <c r="W43" s="29"/>
      <c r="X43" s="30">
        <f t="shared" si="18"/>
        <v>0</v>
      </c>
      <c r="Y43" s="31">
        <f t="shared" si="8"/>
        <v>0</v>
      </c>
      <c r="Z43" s="33">
        <f t="shared" si="9"/>
        <v>1</v>
      </c>
      <c r="AA43" s="34"/>
      <c r="AB43" s="34"/>
      <c r="AC43" s="34"/>
      <c r="AD43" s="34"/>
      <c r="AE43" s="35">
        <f t="shared" si="19"/>
        <v>0</v>
      </c>
      <c r="AF43" s="35">
        <f t="shared" si="11"/>
        <v>0</v>
      </c>
      <c r="AG43" s="36">
        <f t="shared" si="12"/>
        <v>1</v>
      </c>
      <c r="AH43" s="35">
        <f t="shared" si="13"/>
        <v>0</v>
      </c>
      <c r="AI43" s="35">
        <f t="shared" si="14"/>
        <v>0</v>
      </c>
      <c r="AJ43" s="37">
        <f t="shared" si="15"/>
        <v>1</v>
      </c>
      <c r="AK43" s="38" t="str">
        <f t="shared" si="0"/>
        <v/>
      </c>
      <c r="AM43" s="202">
        <f>ثلاثي3!A43</f>
        <v>39</v>
      </c>
      <c r="AN43" s="211" t="str">
        <f>ثلاثي3!B43</f>
        <v/>
      </c>
      <c r="AO43" s="203">
        <f>(ثلاثي1!AH43+1.5*ثلاثي2!AH43+2*ثلاثي3!AH43)/4.5</f>
        <v>0</v>
      </c>
      <c r="AP43" s="203">
        <f>((ثلاثي1!F43+ثلاثي2!F43+ثلاثي3!F43)/3+(ثلاثي1!K43+ثلاثي2!K43+ثلاثي3!K43)/3+(ثلاثي1!AB43+ثلاثي2!AB43+ثلاثي3!AB43)/3)/3</f>
        <v>0</v>
      </c>
      <c r="AQ43" s="204" t="str">
        <f t="shared" si="16"/>
        <v/>
      </c>
      <c r="AR43" s="198"/>
      <c r="AS43" s="198"/>
      <c r="AT43" s="198"/>
      <c r="AU43" s="198"/>
      <c r="AV43" s="198"/>
      <c r="AW43" s="198"/>
      <c r="AX43" s="198"/>
      <c r="AY43" s="198"/>
      <c r="AZ43" s="198"/>
    </row>
    <row r="44" spans="1:52" s="82" customFormat="1">
      <c r="A44" s="26">
        <f>IF(المدخلات!C41&lt;&gt;0,المدخلات!C41,"")</f>
        <v>40</v>
      </c>
      <c r="B44" s="27" t="str">
        <f>IF(المدخلات!D41&lt;&gt;"",المدخلات!D41,"")</f>
        <v/>
      </c>
      <c r="C44" s="28" t="str">
        <f>IF(المدخلات!E41&lt;&gt;"",المدخلات!E41,"")</f>
        <v/>
      </c>
      <c r="D44" s="29"/>
      <c r="E44" s="29"/>
      <c r="F44" s="29"/>
      <c r="G44" s="29"/>
      <c r="H44" s="30">
        <f t="shared" si="1"/>
        <v>0</v>
      </c>
      <c r="I44" s="31">
        <f t="shared" si="2"/>
        <v>0</v>
      </c>
      <c r="J44" s="32">
        <f t="shared" si="3"/>
        <v>1</v>
      </c>
      <c r="K44" s="29"/>
      <c r="L44" s="29"/>
      <c r="M44" s="29"/>
      <c r="N44" s="30">
        <f t="shared" si="17"/>
        <v>0</v>
      </c>
      <c r="O44" s="31">
        <f t="shared" si="5"/>
        <v>0</v>
      </c>
      <c r="P44" s="32">
        <f t="shared" si="6"/>
        <v>1</v>
      </c>
      <c r="Q44" s="29"/>
      <c r="R44" s="29"/>
      <c r="S44" s="29"/>
      <c r="T44" s="29"/>
      <c r="U44" s="29"/>
      <c r="V44" s="29"/>
      <c r="W44" s="29"/>
      <c r="X44" s="30">
        <f t="shared" ref="X44:X45" si="20">IF(A44&lt;&gt;"",IF(W44&lt;&gt;7.77,SUM(Q44:W44),SUM(Q44:V44)),"")</f>
        <v>0</v>
      </c>
      <c r="Y44" s="31">
        <f t="shared" si="8"/>
        <v>0</v>
      </c>
      <c r="Z44" s="33">
        <f t="shared" si="9"/>
        <v>1</v>
      </c>
      <c r="AA44" s="34"/>
      <c r="AB44" s="34"/>
      <c r="AC44" s="34"/>
      <c r="AD44" s="34"/>
      <c r="AE44" s="35">
        <f t="shared" si="19"/>
        <v>0</v>
      </c>
      <c r="AF44" s="35">
        <f t="shared" si="11"/>
        <v>0</v>
      </c>
      <c r="AG44" s="36">
        <f t="shared" si="12"/>
        <v>1</v>
      </c>
      <c r="AH44" s="35">
        <f t="shared" si="13"/>
        <v>0</v>
      </c>
      <c r="AI44" s="35">
        <f t="shared" si="14"/>
        <v>0</v>
      </c>
      <c r="AJ44" s="37">
        <f t="shared" si="15"/>
        <v>1</v>
      </c>
      <c r="AK44" s="38" t="str">
        <f t="shared" si="0"/>
        <v/>
      </c>
      <c r="AM44" s="202">
        <f>ثلاثي3!A49</f>
        <v>45</v>
      </c>
      <c r="AN44" s="211" t="str">
        <f>ثلاثي3!B49</f>
        <v/>
      </c>
      <c r="AO44" s="203">
        <f>(ثلاثي1!AH44+1.5*ثلاثي2!AH44+2*ثلاثي3!AH44)/4.5</f>
        <v>0</v>
      </c>
      <c r="AP44" s="203">
        <f>((ثلاثي1!F49+ثلاثي2!F49+ثلاثي3!F49)/3+(ثلاثي1!K49+ثلاثي2!K49+ثلاثي3!K49)/3+(ثلاثي1!AB49+ثلاثي2!AB49+ثلاثي3!AB49)/3)/3</f>
        <v>0</v>
      </c>
      <c r="AQ44" s="204" t="str">
        <f>IF(AO49&gt;=10,"يرتقي",IF(AND(AO49&gt;=9,AP49&gt;=9),"يرتقي بالإسعاف",""))</f>
        <v/>
      </c>
      <c r="AR44" s="198"/>
      <c r="AS44" s="198"/>
      <c r="AT44" s="198"/>
      <c r="AU44" s="198"/>
      <c r="AV44" s="198"/>
      <c r="AW44" s="198"/>
      <c r="AX44" s="198"/>
      <c r="AY44" s="198"/>
      <c r="AZ44" s="198"/>
    </row>
    <row r="45" spans="1:52" s="82" customFormat="1">
      <c r="A45" s="26">
        <f>IF(المدخلات!C42&lt;&gt;0,المدخلات!C42,"")</f>
        <v>41</v>
      </c>
      <c r="B45" s="27" t="str">
        <f>IF(المدخلات!D42&lt;&gt;"",المدخلات!D42,"")</f>
        <v/>
      </c>
      <c r="C45" s="28" t="str">
        <f>IF(المدخلات!E42&lt;&gt;"",المدخلات!E42,"")</f>
        <v/>
      </c>
      <c r="D45" s="29"/>
      <c r="E45" s="29"/>
      <c r="F45" s="29"/>
      <c r="G45" s="29"/>
      <c r="H45" s="30">
        <f t="shared" ref="H45:H49" si="21">IF(A45&lt;&gt;"",SUM(D45:G45),"")</f>
        <v>0</v>
      </c>
      <c r="I45" s="31">
        <f t="shared" ref="I45:I49" si="22">IF(A45&lt;&gt;"",(D45+E45+F45+G45)/4,"")</f>
        <v>0</v>
      </c>
      <c r="J45" s="32">
        <f t="shared" ref="J45:J49" si="23">IF(A45&lt;&gt;"",RANK(I45,I$5:I$44,0),"")</f>
        <v>1</v>
      </c>
      <c r="K45" s="29"/>
      <c r="L45" s="29"/>
      <c r="M45" s="29"/>
      <c r="N45" s="30">
        <f t="shared" ref="N45:N49" si="24">IF(A45&lt;&gt;"",SUM(K45:M45),"")</f>
        <v>0</v>
      </c>
      <c r="O45" s="31">
        <f t="shared" ref="O45:O49" si="25">IF(A45&lt;&gt;"",(K45+L45+M45)/3,"")</f>
        <v>0</v>
      </c>
      <c r="P45" s="32">
        <f t="shared" ref="P45:P49" si="26">IF(A45&lt;&gt;"",RANK(O45,O$5:O$44,0),"")</f>
        <v>1</v>
      </c>
      <c r="Q45" s="29"/>
      <c r="R45" s="29"/>
      <c r="S45" s="29"/>
      <c r="T45" s="29"/>
      <c r="U45" s="29"/>
      <c r="V45" s="29"/>
      <c r="W45" s="29"/>
      <c r="X45" s="30">
        <f t="shared" si="20"/>
        <v>0</v>
      </c>
      <c r="Y45" s="31">
        <f t="shared" ref="Y45:Y49" si="27">IF(A45&lt;&gt;"",IF(W45=7.77,X45/6,X45/7),"")</f>
        <v>0</v>
      </c>
      <c r="Z45" s="33">
        <f t="shared" ref="Z45:Z49" si="28">IF(A45&lt;&gt;"",RANK(Y45,Y$5:Y$44,0),"")</f>
        <v>1</v>
      </c>
      <c r="AA45" s="34"/>
      <c r="AB45" s="34"/>
      <c r="AC45" s="34"/>
      <c r="AD45" s="34"/>
      <c r="AE45" s="35">
        <f t="shared" ref="AE45:AE49" si="29">IF(A45&lt;&gt;"",SUM(AA45:AD45),"")</f>
        <v>0</v>
      </c>
      <c r="AF45" s="35">
        <f t="shared" ref="AF45:AF49" si="30">IF(A45&lt;&gt;"",AE45/4,"")</f>
        <v>0</v>
      </c>
      <c r="AG45" s="36">
        <f t="shared" ref="AG45:AG49" si="31">IF(A45&lt;&gt;"",RANK(AF45,AF$5:AF$44,0),"")</f>
        <v>1</v>
      </c>
      <c r="AH45" s="35">
        <f t="shared" ref="AH45:AH49" si="32">IF(A45&lt;&gt;"",I45*2+O45*2+Y45+AF45*1.5,"")</f>
        <v>0</v>
      </c>
      <c r="AI45" s="35">
        <f t="shared" si="14"/>
        <v>0</v>
      </c>
      <c r="AJ45" s="37">
        <f t="shared" ref="AJ45:AJ49" si="33">IF(A45&lt;&gt;"",RANK(AI45,AI$5:AI$44,0),"")</f>
        <v>1</v>
      </c>
      <c r="AK45" s="38" t="str">
        <f t="shared" ref="AK45:AK49" si="34">IF(A45&lt;&gt;"",IF(AI45&gt;=16,"شكر",IF(AI45&gt;=15,"شرف",IF(AI45&gt;=14,"تشجيع",IF(AI45&gt;=13,"رضا","")))),"")</f>
        <v/>
      </c>
      <c r="AM45" s="202">
        <f>ثلاثي3!A45</f>
        <v>41</v>
      </c>
      <c r="AN45" s="211" t="str">
        <f>ثلاثي3!B45</f>
        <v/>
      </c>
      <c r="AO45" s="203">
        <f>(ثلاثي1!AH45+1.5*ثلاثي2!AH45+2*ثلاثي3!AH45)/4.5</f>
        <v>0</v>
      </c>
      <c r="AP45" s="203">
        <f>((ثلاثي1!F45+ثلاثي2!F45+ثلاثي3!F45)/3+(ثلاثي1!K45+ثلاثي2!K45+ثلاثي3!K45)/3+(ثلاثي1!AB45+ثلاثي2!AB45+ثلاثي3!AB45)/3)/3</f>
        <v>0</v>
      </c>
      <c r="AQ45" s="204" t="str">
        <f t="shared" ref="AQ45:AQ49" si="35">IF(AO45&gt;=10,"يرتقي",IF(AND(AO45&gt;=9,AP45&gt;=9),"يرتقي بالإسعاف",""))</f>
        <v/>
      </c>
      <c r="AR45" s="198"/>
      <c r="AS45" s="198"/>
      <c r="AT45" s="198"/>
      <c r="AU45" s="198"/>
      <c r="AV45" s="198"/>
      <c r="AW45" s="198"/>
      <c r="AX45" s="198"/>
      <c r="AY45" s="198"/>
      <c r="AZ45" s="198"/>
    </row>
    <row r="46" spans="1:52" s="82" customFormat="1">
      <c r="A46" s="26">
        <f>IF(المدخلات!C43&lt;&gt;0,المدخلات!C43,"")</f>
        <v>42</v>
      </c>
      <c r="B46" s="27" t="str">
        <f>IF(المدخلات!D43&lt;&gt;"",المدخلات!D43,"")</f>
        <v/>
      </c>
      <c r="C46" s="28" t="str">
        <f>IF(المدخلات!E43&lt;&gt;"",المدخلات!E43,"")</f>
        <v/>
      </c>
      <c r="D46" s="29"/>
      <c r="E46" s="29"/>
      <c r="F46" s="29"/>
      <c r="G46" s="29"/>
      <c r="H46" s="30">
        <f t="shared" si="21"/>
        <v>0</v>
      </c>
      <c r="I46" s="31">
        <f t="shared" si="22"/>
        <v>0</v>
      </c>
      <c r="J46" s="32">
        <f t="shared" si="23"/>
        <v>1</v>
      </c>
      <c r="K46" s="29"/>
      <c r="L46" s="29"/>
      <c r="M46" s="29"/>
      <c r="N46" s="30">
        <f t="shared" si="24"/>
        <v>0</v>
      </c>
      <c r="O46" s="31">
        <f t="shared" si="25"/>
        <v>0</v>
      </c>
      <c r="P46" s="32">
        <f t="shared" si="26"/>
        <v>1</v>
      </c>
      <c r="Q46" s="29"/>
      <c r="R46" s="29"/>
      <c r="S46" s="29"/>
      <c r="T46" s="29"/>
      <c r="U46" s="29"/>
      <c r="V46" s="29"/>
      <c r="W46" s="29"/>
      <c r="X46" s="30">
        <f t="shared" ref="X46:X49" si="36">IF(A46&lt;&gt;"",IF(W46&lt;&gt;7.77,SUM(Q46:W46),SUM(Q46:V46)),"")</f>
        <v>0</v>
      </c>
      <c r="Y46" s="31">
        <f t="shared" si="27"/>
        <v>0</v>
      </c>
      <c r="Z46" s="33">
        <f t="shared" si="28"/>
        <v>1</v>
      </c>
      <c r="AA46" s="34"/>
      <c r="AB46" s="34"/>
      <c r="AC46" s="34"/>
      <c r="AD46" s="34"/>
      <c r="AE46" s="35">
        <f t="shared" si="29"/>
        <v>0</v>
      </c>
      <c r="AF46" s="35">
        <f t="shared" si="30"/>
        <v>0</v>
      </c>
      <c r="AG46" s="36">
        <f t="shared" si="31"/>
        <v>1</v>
      </c>
      <c r="AH46" s="35">
        <f t="shared" si="32"/>
        <v>0</v>
      </c>
      <c r="AI46" s="35">
        <f t="shared" si="14"/>
        <v>0</v>
      </c>
      <c r="AJ46" s="37">
        <f t="shared" si="33"/>
        <v>1</v>
      </c>
      <c r="AK46" s="38" t="str">
        <f t="shared" si="34"/>
        <v/>
      </c>
      <c r="AM46" s="202">
        <f>ثلاثي3!A46</f>
        <v>42</v>
      </c>
      <c r="AN46" s="211" t="str">
        <f>ثلاثي3!B46</f>
        <v/>
      </c>
      <c r="AO46" s="203">
        <f>(ثلاثي1!AH46+1.5*ثلاثي2!AH46+2*ثلاثي3!AH46)/4.5</f>
        <v>0</v>
      </c>
      <c r="AP46" s="203">
        <f>((ثلاثي1!F46+ثلاثي2!F46+ثلاثي3!F46)/3+(ثلاثي1!K46+ثلاثي2!K46+ثلاثي3!K46)/3+(ثلاثي1!AB46+ثلاثي2!AB46+ثلاثي3!AB46)/3)/3</f>
        <v>0</v>
      </c>
      <c r="AQ46" s="204" t="str">
        <f t="shared" si="35"/>
        <v/>
      </c>
      <c r="AR46" s="198"/>
      <c r="AS46" s="198"/>
      <c r="AT46" s="198"/>
      <c r="AU46" s="198"/>
      <c r="AV46" s="198"/>
      <c r="AW46" s="198"/>
      <c r="AX46" s="198"/>
      <c r="AY46" s="198"/>
      <c r="AZ46" s="198"/>
    </row>
    <row r="47" spans="1:52" s="82" customFormat="1">
      <c r="A47" s="26">
        <f>IF(المدخلات!C44&lt;&gt;0,المدخلات!C44,"")</f>
        <v>43</v>
      </c>
      <c r="B47" s="27" t="str">
        <f>IF(المدخلات!D44&lt;&gt;"",المدخلات!D44,"")</f>
        <v/>
      </c>
      <c r="C47" s="28" t="str">
        <f>IF(المدخلات!E44&lt;&gt;"",المدخلات!E44,"")</f>
        <v/>
      </c>
      <c r="D47" s="29"/>
      <c r="E47" s="29"/>
      <c r="F47" s="29"/>
      <c r="G47" s="29"/>
      <c r="H47" s="30">
        <f t="shared" si="21"/>
        <v>0</v>
      </c>
      <c r="I47" s="31">
        <f t="shared" si="22"/>
        <v>0</v>
      </c>
      <c r="J47" s="32">
        <f t="shared" si="23"/>
        <v>1</v>
      </c>
      <c r="K47" s="29"/>
      <c r="L47" s="29"/>
      <c r="M47" s="29"/>
      <c r="N47" s="30">
        <f t="shared" si="24"/>
        <v>0</v>
      </c>
      <c r="O47" s="31">
        <f t="shared" si="25"/>
        <v>0</v>
      </c>
      <c r="P47" s="32">
        <f t="shared" si="26"/>
        <v>1</v>
      </c>
      <c r="Q47" s="29"/>
      <c r="R47" s="29"/>
      <c r="S47" s="29"/>
      <c r="T47" s="29"/>
      <c r="U47" s="29"/>
      <c r="V47" s="29"/>
      <c r="W47" s="29"/>
      <c r="X47" s="30">
        <f t="shared" si="36"/>
        <v>0</v>
      </c>
      <c r="Y47" s="31">
        <f t="shared" si="27"/>
        <v>0</v>
      </c>
      <c r="Z47" s="33">
        <f t="shared" si="28"/>
        <v>1</v>
      </c>
      <c r="AA47" s="34"/>
      <c r="AB47" s="34"/>
      <c r="AC47" s="34"/>
      <c r="AD47" s="34"/>
      <c r="AE47" s="35">
        <f t="shared" si="29"/>
        <v>0</v>
      </c>
      <c r="AF47" s="35">
        <f t="shared" si="30"/>
        <v>0</v>
      </c>
      <c r="AG47" s="36">
        <f t="shared" si="31"/>
        <v>1</v>
      </c>
      <c r="AH47" s="35">
        <f t="shared" si="32"/>
        <v>0</v>
      </c>
      <c r="AI47" s="35">
        <f t="shared" si="14"/>
        <v>0</v>
      </c>
      <c r="AJ47" s="37">
        <f t="shared" si="33"/>
        <v>1</v>
      </c>
      <c r="AK47" s="38" t="str">
        <f t="shared" si="34"/>
        <v/>
      </c>
      <c r="AM47" s="202">
        <f>ثلاثي3!A47</f>
        <v>43</v>
      </c>
      <c r="AN47" s="211" t="str">
        <f>ثلاثي3!B47</f>
        <v/>
      </c>
      <c r="AO47" s="203">
        <f>(ثلاثي1!AH47+1.5*ثلاثي2!AH47+2*ثلاثي3!AH47)/4.5</f>
        <v>0</v>
      </c>
      <c r="AP47" s="203">
        <f>((ثلاثي1!F47+ثلاثي2!F47+ثلاثي3!F47)/3+(ثلاثي1!K47+ثلاثي2!K47+ثلاثي3!K47)/3+(ثلاثي1!AB47+ثلاثي2!AB47+ثلاثي3!AB47)/3)/3</f>
        <v>0</v>
      </c>
      <c r="AQ47" s="204" t="str">
        <f t="shared" si="35"/>
        <v/>
      </c>
      <c r="AR47" s="198"/>
      <c r="AS47" s="198"/>
      <c r="AT47" s="198"/>
      <c r="AU47" s="198"/>
      <c r="AV47" s="198"/>
      <c r="AW47" s="198"/>
      <c r="AX47" s="198"/>
      <c r="AY47" s="198"/>
      <c r="AZ47" s="198"/>
    </row>
    <row r="48" spans="1:52" s="82" customFormat="1">
      <c r="A48" s="26">
        <f>IF(المدخلات!C45&lt;&gt;0,المدخلات!C45,"")</f>
        <v>44</v>
      </c>
      <c r="B48" s="27" t="str">
        <f>IF(المدخلات!D45&lt;&gt;"",المدخلات!D45,"")</f>
        <v/>
      </c>
      <c r="C48" s="28" t="str">
        <f>IF(المدخلات!E45&lt;&gt;"",المدخلات!E45,"")</f>
        <v/>
      </c>
      <c r="D48" s="29"/>
      <c r="E48" s="29"/>
      <c r="F48" s="29"/>
      <c r="G48" s="29"/>
      <c r="H48" s="30">
        <f t="shared" si="21"/>
        <v>0</v>
      </c>
      <c r="I48" s="31">
        <f t="shared" si="22"/>
        <v>0</v>
      </c>
      <c r="J48" s="32">
        <f t="shared" si="23"/>
        <v>1</v>
      </c>
      <c r="K48" s="29"/>
      <c r="L48" s="29"/>
      <c r="M48" s="29"/>
      <c r="N48" s="30">
        <f t="shared" si="24"/>
        <v>0</v>
      </c>
      <c r="O48" s="31">
        <f t="shared" si="25"/>
        <v>0</v>
      </c>
      <c r="P48" s="32">
        <f t="shared" si="26"/>
        <v>1</v>
      </c>
      <c r="Q48" s="29"/>
      <c r="R48" s="29"/>
      <c r="S48" s="29"/>
      <c r="T48" s="29"/>
      <c r="U48" s="29"/>
      <c r="V48" s="29"/>
      <c r="W48" s="29"/>
      <c r="X48" s="30">
        <f t="shared" si="36"/>
        <v>0</v>
      </c>
      <c r="Y48" s="31">
        <f t="shared" si="27"/>
        <v>0</v>
      </c>
      <c r="Z48" s="33">
        <f t="shared" si="28"/>
        <v>1</v>
      </c>
      <c r="AA48" s="34"/>
      <c r="AB48" s="34"/>
      <c r="AC48" s="34"/>
      <c r="AD48" s="34"/>
      <c r="AE48" s="35">
        <f t="shared" si="29"/>
        <v>0</v>
      </c>
      <c r="AF48" s="35">
        <f t="shared" si="30"/>
        <v>0</v>
      </c>
      <c r="AG48" s="36">
        <f t="shared" si="31"/>
        <v>1</v>
      </c>
      <c r="AH48" s="35">
        <f t="shared" si="32"/>
        <v>0</v>
      </c>
      <c r="AI48" s="35">
        <f t="shared" si="14"/>
        <v>0</v>
      </c>
      <c r="AJ48" s="37">
        <f t="shared" si="33"/>
        <v>1</v>
      </c>
      <c r="AK48" s="38" t="str">
        <f t="shared" si="34"/>
        <v/>
      </c>
      <c r="AM48" s="202">
        <f>ثلاثي3!A48</f>
        <v>44</v>
      </c>
      <c r="AN48" s="211" t="str">
        <f>ثلاثي3!B48</f>
        <v/>
      </c>
      <c r="AO48" s="203">
        <f>(ثلاثي1!AH48+1.5*ثلاثي2!AH48+2*ثلاثي3!AH48)/4.5</f>
        <v>0</v>
      </c>
      <c r="AP48" s="203">
        <f>((ثلاثي1!F48+ثلاثي2!F48+ثلاثي3!F48)/3+(ثلاثي1!K48+ثلاثي2!K48+ثلاثي3!K48)/3+(ثلاثي1!AB48+ثلاثي2!AB48+ثلاثي3!AB48)/3)/3</f>
        <v>0</v>
      </c>
      <c r="AQ48" s="204" t="str">
        <f t="shared" si="35"/>
        <v/>
      </c>
      <c r="AR48" s="198"/>
      <c r="AS48" s="198"/>
      <c r="AT48" s="198"/>
      <c r="AU48" s="198"/>
      <c r="AV48" s="198"/>
      <c r="AW48" s="198"/>
      <c r="AX48" s="198"/>
      <c r="AY48" s="198"/>
      <c r="AZ48" s="198"/>
    </row>
    <row r="49" spans="1:52" s="82" customFormat="1">
      <c r="A49" s="26">
        <f>IF(المدخلات!C46&lt;&gt;0,المدخلات!C46,"")</f>
        <v>45</v>
      </c>
      <c r="B49" s="27" t="str">
        <f>IF(المدخلات!D46&lt;&gt;"",المدخلات!D46,"")</f>
        <v/>
      </c>
      <c r="C49" s="28" t="str">
        <f>IF(المدخلات!E46&lt;&gt;"",المدخلات!E46,"")</f>
        <v/>
      </c>
      <c r="D49" s="29"/>
      <c r="E49" s="29"/>
      <c r="F49" s="29"/>
      <c r="G49" s="29"/>
      <c r="H49" s="30">
        <f t="shared" si="21"/>
        <v>0</v>
      </c>
      <c r="I49" s="31">
        <f t="shared" si="22"/>
        <v>0</v>
      </c>
      <c r="J49" s="32">
        <f t="shared" si="23"/>
        <v>1</v>
      </c>
      <c r="K49" s="29"/>
      <c r="L49" s="29"/>
      <c r="M49" s="29"/>
      <c r="N49" s="30">
        <f t="shared" si="24"/>
        <v>0</v>
      </c>
      <c r="O49" s="31">
        <f t="shared" si="25"/>
        <v>0</v>
      </c>
      <c r="P49" s="32">
        <f t="shared" si="26"/>
        <v>1</v>
      </c>
      <c r="Q49" s="29"/>
      <c r="R49" s="29"/>
      <c r="S49" s="29"/>
      <c r="T49" s="29"/>
      <c r="U49" s="29"/>
      <c r="V49" s="29"/>
      <c r="W49" s="29"/>
      <c r="X49" s="30">
        <f t="shared" si="36"/>
        <v>0</v>
      </c>
      <c r="Y49" s="31">
        <f t="shared" si="27"/>
        <v>0</v>
      </c>
      <c r="Z49" s="33">
        <f t="shared" si="28"/>
        <v>1</v>
      </c>
      <c r="AA49" s="34"/>
      <c r="AB49" s="34"/>
      <c r="AC49" s="34"/>
      <c r="AD49" s="34"/>
      <c r="AE49" s="35">
        <f t="shared" si="29"/>
        <v>0</v>
      </c>
      <c r="AF49" s="35">
        <f t="shared" si="30"/>
        <v>0</v>
      </c>
      <c r="AG49" s="36">
        <f t="shared" si="31"/>
        <v>1</v>
      </c>
      <c r="AH49" s="35">
        <f t="shared" si="32"/>
        <v>0</v>
      </c>
      <c r="AI49" s="35">
        <f t="shared" si="14"/>
        <v>0</v>
      </c>
      <c r="AJ49" s="37">
        <f t="shared" si="33"/>
        <v>1</v>
      </c>
      <c r="AK49" s="38" t="str">
        <f t="shared" si="34"/>
        <v/>
      </c>
      <c r="AM49" s="202">
        <f>ثلاثي3!A49</f>
        <v>45</v>
      </c>
      <c r="AN49" s="211" t="str">
        <f>ثلاثي3!B49</f>
        <v/>
      </c>
      <c r="AO49" s="203">
        <f>(ثلاثي1!AH49+1.5*ثلاثي2!AH49+2*ثلاثي3!AH49)/4.5</f>
        <v>0</v>
      </c>
      <c r="AP49" s="203">
        <f>((ثلاثي1!F49+ثلاثي2!F49+ثلاثي3!F49)/3+(ثلاثي1!K49+ثلاثي2!K49+ثلاثي3!K49)/3+(ثلاثي1!AB49+ثلاثي2!AB49+ثلاثي3!AB49)/3)/3</f>
        <v>0</v>
      </c>
      <c r="AQ49" s="204" t="str">
        <f t="shared" si="35"/>
        <v/>
      </c>
      <c r="AR49" s="198"/>
      <c r="AS49" s="198"/>
      <c r="AT49" s="198"/>
      <c r="AU49" s="198"/>
      <c r="AV49" s="198"/>
      <c r="AW49" s="198"/>
      <c r="AX49" s="198"/>
      <c r="AY49" s="198"/>
      <c r="AZ49" s="198"/>
    </row>
    <row r="51" spans="1:52" s="82" customFormat="1">
      <c r="A51" s="384" t="s">
        <v>6</v>
      </c>
      <c r="B51" s="384"/>
      <c r="C51" s="457" t="str">
        <f>C1</f>
        <v/>
      </c>
      <c r="D51" s="457"/>
      <c r="E51" s="457"/>
      <c r="F51" s="457"/>
      <c r="G51" s="81"/>
      <c r="H51" s="384" t="s">
        <v>7</v>
      </c>
      <c r="I51" s="384"/>
      <c r="J51" s="457" t="str">
        <f>J1</f>
        <v/>
      </c>
      <c r="K51" s="464"/>
      <c r="L51" s="464"/>
      <c r="M51" s="464"/>
      <c r="N51" s="81"/>
      <c r="O51" s="460" t="s">
        <v>8</v>
      </c>
      <c r="P51" s="460"/>
      <c r="Q51" s="464" t="str">
        <f>Q1</f>
        <v/>
      </c>
      <c r="R51" s="464"/>
      <c r="S51" s="464"/>
      <c r="T51" s="81"/>
      <c r="U51" s="460" t="s">
        <v>9</v>
      </c>
      <c r="V51" s="460"/>
      <c r="W51" s="457" t="str">
        <f>W1</f>
        <v>2019-2018</v>
      </c>
      <c r="X51" s="457"/>
      <c r="Y51" s="457"/>
      <c r="Z51" s="81"/>
      <c r="AA51" s="81"/>
      <c r="AB51" s="81"/>
      <c r="AM51" s="198"/>
      <c r="AN51" s="198"/>
      <c r="AO51" s="198"/>
      <c r="AP51" s="198"/>
      <c r="AQ51" s="198"/>
      <c r="AR51" s="198"/>
      <c r="AS51" s="198"/>
      <c r="AT51" s="198"/>
      <c r="AU51" s="198"/>
      <c r="AV51" s="198"/>
      <c r="AW51" s="198"/>
      <c r="AX51" s="198"/>
      <c r="AY51" s="198"/>
      <c r="AZ51" s="198"/>
    </row>
    <row r="52" spans="1:52" ht="20.25">
      <c r="K52" s="461" t="s">
        <v>119</v>
      </c>
      <c r="L52" s="462"/>
      <c r="M52" s="462"/>
      <c r="N52" s="462"/>
      <c r="O52" s="462"/>
      <c r="P52" s="462"/>
      <c r="Q52" s="462"/>
      <c r="R52" s="462"/>
      <c r="S52" s="462"/>
      <c r="T52" s="462"/>
      <c r="U52" s="462"/>
      <c r="V52" s="463"/>
    </row>
    <row r="54" spans="1:52" ht="49.5" customHeight="1">
      <c r="A54" s="76"/>
      <c r="B54" s="44"/>
      <c r="C54" s="44"/>
      <c r="D54" s="63" t="s">
        <v>22</v>
      </c>
      <c r="E54" s="63" t="s">
        <v>23</v>
      </c>
      <c r="F54" s="63" t="s">
        <v>24</v>
      </c>
      <c r="G54" s="63" t="s">
        <v>25</v>
      </c>
      <c r="I54" s="20" t="s">
        <v>27</v>
      </c>
      <c r="J54" s="40"/>
      <c r="K54" s="18" t="s">
        <v>29</v>
      </c>
      <c r="L54" s="19" t="s">
        <v>30</v>
      </c>
      <c r="M54" s="19" t="s">
        <v>31</v>
      </c>
      <c r="O54" s="20" t="s">
        <v>27</v>
      </c>
      <c r="P54" s="40"/>
      <c r="Q54" s="21" t="s">
        <v>32</v>
      </c>
      <c r="R54" s="22" t="s">
        <v>33</v>
      </c>
      <c r="S54" s="22" t="s">
        <v>34</v>
      </c>
      <c r="T54" s="22" t="s">
        <v>35</v>
      </c>
      <c r="U54" s="23" t="s">
        <v>36</v>
      </c>
      <c r="V54" s="23" t="s">
        <v>37</v>
      </c>
      <c r="W54" s="23" t="s">
        <v>38</v>
      </c>
      <c r="Y54" s="20" t="s">
        <v>27</v>
      </c>
      <c r="Z54" s="40"/>
      <c r="AA54" s="24" t="str">
        <f>AA4</f>
        <v>Expr orale</v>
      </c>
      <c r="AB54" s="24" t="str">
        <f>AB4</f>
        <v>Lecture</v>
      </c>
      <c r="AC54" s="24" t="str">
        <f>AC4</f>
        <v>Prod écrite</v>
      </c>
      <c r="AD54" s="24" t="str">
        <f>AD4</f>
        <v>الأنقليزية</v>
      </c>
      <c r="AF54" s="20" t="s">
        <v>27</v>
      </c>
      <c r="AI54" s="20" t="s">
        <v>44</v>
      </c>
      <c r="AL54" s="198"/>
      <c r="AZ54" s="16"/>
    </row>
    <row r="55" spans="1:52">
      <c r="B55" s="348" t="s">
        <v>47</v>
      </c>
      <c r="C55" s="349"/>
      <c r="D55" s="165">
        <f>MAX(D5:D49)</f>
        <v>0</v>
      </c>
      <c r="E55" s="165">
        <f>MAX(E5:E49)</f>
        <v>0</v>
      </c>
      <c r="F55" s="165">
        <f>MAX(F5:F49)</f>
        <v>0</v>
      </c>
      <c r="G55" s="165">
        <f>MAX(G5:G49)</f>
        <v>0</v>
      </c>
      <c r="I55" s="165">
        <f>MAX(I5:I49)</f>
        <v>0</v>
      </c>
      <c r="J55" s="40"/>
      <c r="K55" s="165">
        <f>MAX(K5:K49)</f>
        <v>0</v>
      </c>
      <c r="L55" s="165">
        <f>MAX(L5:L49)</f>
        <v>0</v>
      </c>
      <c r="M55" s="165">
        <f>MAX(M5:M49)</f>
        <v>0</v>
      </c>
      <c r="O55" s="165">
        <f>MAX(O5:O49)</f>
        <v>0</v>
      </c>
      <c r="P55" s="40"/>
      <c r="Q55" s="165">
        <f t="shared" ref="Q55:V55" si="37">MAX(Q5:Q49)</f>
        <v>0</v>
      </c>
      <c r="R55" s="165">
        <f t="shared" si="37"/>
        <v>0</v>
      </c>
      <c r="S55" s="165">
        <f t="shared" si="37"/>
        <v>0</v>
      </c>
      <c r="T55" s="165">
        <f t="shared" si="37"/>
        <v>0</v>
      </c>
      <c r="U55" s="165">
        <f t="shared" si="37"/>
        <v>0</v>
      </c>
      <c r="V55" s="165">
        <f t="shared" si="37"/>
        <v>0</v>
      </c>
      <c r="W55" s="165">
        <f t="array" ref="W55">MAX(IF(W5:W49&lt;&gt;7.77,W5:W49))</f>
        <v>0</v>
      </c>
      <c r="Y55" s="165">
        <f>MAX(Y5:Y49)</f>
        <v>0</v>
      </c>
      <c r="Z55" s="40"/>
      <c r="AA55" s="165">
        <f>MAX(AA5:AA49)</f>
        <v>0</v>
      </c>
      <c r="AB55" s="165">
        <f>MAX(AB5:AB49)</f>
        <v>0</v>
      </c>
      <c r="AC55" s="165">
        <f>MAX(AC5:AC49)</f>
        <v>0</v>
      </c>
      <c r="AD55" s="165">
        <f>MAX(AD5:AD49)</f>
        <v>0</v>
      </c>
      <c r="AF55" s="165">
        <f>MAX(AF5:AF49)</f>
        <v>0</v>
      </c>
      <c r="AI55" s="165">
        <f>MAX(AI5:AI49)</f>
        <v>0</v>
      </c>
      <c r="AL55" s="198"/>
      <c r="AN55" s="207"/>
      <c r="AO55" s="207"/>
      <c r="AP55" s="207"/>
      <c r="AQ55" s="207"/>
      <c r="AR55" s="207"/>
      <c r="AU55" s="207"/>
      <c r="AV55" s="207"/>
      <c r="AZ55" s="16"/>
    </row>
    <row r="56" spans="1:52">
      <c r="B56" s="348" t="s">
        <v>48</v>
      </c>
      <c r="C56" s="349"/>
      <c r="D56" s="41">
        <f>MIN(D5:D49)</f>
        <v>0</v>
      </c>
      <c r="E56" s="41">
        <f>MIN(E5:E49)</f>
        <v>0</v>
      </c>
      <c r="F56" s="41">
        <f>MIN(F5:F49)</f>
        <v>0</v>
      </c>
      <c r="G56" s="41">
        <f>MIN(G5:G49)</f>
        <v>0</v>
      </c>
      <c r="I56" s="41">
        <f>MIN(I5:I49)</f>
        <v>0</v>
      </c>
      <c r="J56" s="40"/>
      <c r="K56" s="41">
        <f>MIN(K5:K49)</f>
        <v>0</v>
      </c>
      <c r="L56" s="41">
        <f>MIN(L5:L49)</f>
        <v>0</v>
      </c>
      <c r="M56" s="41">
        <f>MIN(M5:M49)</f>
        <v>0</v>
      </c>
      <c r="O56" s="41">
        <f>MIN(O5:O49)</f>
        <v>0</v>
      </c>
      <c r="P56" s="40"/>
      <c r="Q56" s="41">
        <f t="shared" ref="Q56:V56" si="38">MIN(Q5:Q49)</f>
        <v>0</v>
      </c>
      <c r="R56" s="41">
        <f t="shared" si="38"/>
        <v>0</v>
      </c>
      <c r="S56" s="41">
        <f t="shared" si="38"/>
        <v>0</v>
      </c>
      <c r="T56" s="41">
        <f t="shared" si="38"/>
        <v>0</v>
      </c>
      <c r="U56" s="41">
        <f t="shared" si="38"/>
        <v>0</v>
      </c>
      <c r="V56" s="41">
        <f t="shared" si="38"/>
        <v>0</v>
      </c>
      <c r="W56" s="41">
        <f t="array" ref="W56">MIN(IF(W5:W49&lt;&gt;7.77,W5:W49))</f>
        <v>0</v>
      </c>
      <c r="Y56" s="41">
        <f>MIN(Y5:Y49)</f>
        <v>0</v>
      </c>
      <c r="Z56" s="40"/>
      <c r="AA56" s="41">
        <f>MIN(AA5:AA49)</f>
        <v>0</v>
      </c>
      <c r="AB56" s="41">
        <f>MIN(AB5:AB49)</f>
        <v>0</v>
      </c>
      <c r="AC56" s="41">
        <f>MIN(AC5:AC49)</f>
        <v>0</v>
      </c>
      <c r="AD56" s="41">
        <f>MIN(AD5:AD49)</f>
        <v>0</v>
      </c>
      <c r="AF56" s="41">
        <f>MIN(AF5:AF49)</f>
        <v>0</v>
      </c>
      <c r="AI56" s="41">
        <f>MIN(AI5:AI49)</f>
        <v>0</v>
      </c>
      <c r="AL56" s="207"/>
      <c r="AM56" s="207"/>
      <c r="AS56" s="207"/>
      <c r="AT56" s="207"/>
      <c r="AW56" s="207"/>
      <c r="AX56" s="207"/>
      <c r="AZ56" s="16"/>
    </row>
    <row r="57" spans="1:52" ht="15" customHeight="1">
      <c r="A57" s="347" t="s">
        <v>50</v>
      </c>
      <c r="B57" s="356" t="s">
        <v>51</v>
      </c>
      <c r="C57" s="356"/>
      <c r="D57" s="41" t="e">
        <f>AVERAGE(D5:D49)</f>
        <v>#DIV/0!</v>
      </c>
      <c r="E57" s="41" t="e">
        <f>AVERAGE(E5:E49)</f>
        <v>#DIV/0!</v>
      </c>
      <c r="F57" s="92" t="e">
        <f>AVERAGE(F5:F49)</f>
        <v>#DIV/0!</v>
      </c>
      <c r="G57" s="212" t="e">
        <f>AVERAGE(G5:G49)</f>
        <v>#DIV/0!</v>
      </c>
      <c r="I57" s="165">
        <f>AVERAGE(I5:I49)</f>
        <v>0</v>
      </c>
      <c r="J57" s="40"/>
      <c r="K57" s="41" t="e">
        <f>AVERAGE(K5:K49)</f>
        <v>#DIV/0!</v>
      </c>
      <c r="L57" s="41" t="e">
        <f>AVERAGE(L5:L49)</f>
        <v>#DIV/0!</v>
      </c>
      <c r="M57" s="92" t="e">
        <f>AVERAGE(M5:M49)</f>
        <v>#DIV/0!</v>
      </c>
      <c r="O57" s="212">
        <f>AVERAGE(O5:O49)</f>
        <v>0</v>
      </c>
      <c r="P57" s="47"/>
      <c r="Q57" s="41" t="e">
        <f t="shared" ref="Q57:V57" si="39">AVERAGE(Q5:Q49)</f>
        <v>#DIV/0!</v>
      </c>
      <c r="R57" s="41" t="e">
        <f t="shared" si="39"/>
        <v>#DIV/0!</v>
      </c>
      <c r="S57" s="41" t="e">
        <f t="shared" si="39"/>
        <v>#DIV/0!</v>
      </c>
      <c r="T57" s="41" t="e">
        <f t="shared" si="39"/>
        <v>#DIV/0!</v>
      </c>
      <c r="U57" s="41" t="e">
        <f t="shared" si="39"/>
        <v>#DIV/0!</v>
      </c>
      <c r="V57" s="92" t="e">
        <f t="shared" si="39"/>
        <v>#DIV/0!</v>
      </c>
      <c r="W57" s="212">
        <f t="array" ref="W57">AVERAGE(IF(W5:W49&lt;&gt;7.77,W5:W49))</f>
        <v>0</v>
      </c>
      <c r="Y57" s="212">
        <f>AVERAGE(Y5:Y49)</f>
        <v>0</v>
      </c>
      <c r="Z57" s="47"/>
      <c r="AA57" s="41" t="e">
        <f>AVERAGE(AA5:AA49)</f>
        <v>#DIV/0!</v>
      </c>
      <c r="AB57" s="41" t="e">
        <f>AVERAGE(AB5:AB49)</f>
        <v>#DIV/0!</v>
      </c>
      <c r="AC57" s="41" t="e">
        <f>AVERAGE(AC5:AC49)</f>
        <v>#DIV/0!</v>
      </c>
      <c r="AD57" s="92" t="e">
        <f>AVERAGE(AD5:AD49)</f>
        <v>#DIV/0!</v>
      </c>
      <c r="AF57" s="212">
        <f>AVERAGE(AF5:AF49)</f>
        <v>0</v>
      </c>
      <c r="AI57" s="220">
        <f>AVERAGE(AI5:AI49)</f>
        <v>0</v>
      </c>
      <c r="AL57" s="198"/>
      <c r="AY57" s="207"/>
      <c r="AZ57" s="16"/>
    </row>
    <row r="58" spans="1:52">
      <c r="A58" s="347"/>
      <c r="B58" s="349" t="s">
        <v>52</v>
      </c>
      <c r="C58" s="356"/>
      <c r="D58" s="48">
        <f>COUNTIF(D5:D49,"&gt;=10")</f>
        <v>0</v>
      </c>
      <c r="E58" s="48">
        <f>COUNTIF(E5:E49,"&gt;=10")</f>
        <v>0</v>
      </c>
      <c r="F58" s="91">
        <f>COUNTIF(F5:F49,"&gt;=10")</f>
        <v>0</v>
      </c>
      <c r="G58" s="48">
        <f>COUNTIF(G5:G49,"&gt;=10")</f>
        <v>0</v>
      </c>
      <c r="I58" s="48">
        <f>COUNTIF(I5:I49,"&gt;=10")</f>
        <v>0</v>
      </c>
      <c r="J58" s="49"/>
      <c r="K58" s="48">
        <f>COUNTIF(K5:K49,"&gt;=10")</f>
        <v>0</v>
      </c>
      <c r="L58" s="91">
        <f>COUNTIF(L5:L49,"&gt;=10")</f>
        <v>0</v>
      </c>
      <c r="M58" s="48">
        <f>COUNTIF(M5:M49,"&gt;=10")</f>
        <v>0</v>
      </c>
      <c r="O58" s="48">
        <f>COUNTIF(O5:O49,"&gt;=10")</f>
        <v>0</v>
      </c>
      <c r="P58" s="50"/>
      <c r="Q58" s="48">
        <f t="shared" ref="Q58:V58" si="40">COUNTIF(Q5:Q49,"&gt;=10")</f>
        <v>0</v>
      </c>
      <c r="R58" s="48">
        <f t="shared" si="40"/>
        <v>0</v>
      </c>
      <c r="S58" s="48">
        <f t="shared" si="40"/>
        <v>0</v>
      </c>
      <c r="T58" s="48">
        <f t="shared" si="40"/>
        <v>0</v>
      </c>
      <c r="U58" s="48">
        <f t="shared" si="40"/>
        <v>0</v>
      </c>
      <c r="V58" s="91">
        <f t="shared" si="40"/>
        <v>0</v>
      </c>
      <c r="W58" s="51">
        <f>COUNTIF(W5:W49,"&gt;=10")-COUNTIF(W5:W49,"=7,77")</f>
        <v>0</v>
      </c>
      <c r="Y58" s="48">
        <f>COUNTIF(Y5:Y49,"&gt;=10")</f>
        <v>0</v>
      </c>
      <c r="Z58" s="50"/>
      <c r="AA58" s="48">
        <f>COUNTIF(AA5:AA49,"&gt;=10")</f>
        <v>0</v>
      </c>
      <c r="AB58" s="48">
        <f>COUNTIF(AB5:AB49,"&gt;=10")</f>
        <v>0</v>
      </c>
      <c r="AC58" s="91">
        <f>COUNTIF(AC5:AC49,"&gt;=10")</f>
        <v>0</v>
      </c>
      <c r="AD58" s="48">
        <f>COUNTIF(AD5:AD49,"&gt;=10")</f>
        <v>0</v>
      </c>
      <c r="AF58" s="48">
        <f>COUNTIF(AF5:AF49,"&gt;=10")</f>
        <v>0</v>
      </c>
      <c r="AI58" s="48">
        <f>COUNTIF(AI5:AI49,"&gt;=10")</f>
        <v>0</v>
      </c>
      <c r="AL58" s="198"/>
      <c r="AN58" s="207"/>
      <c r="AO58" s="207"/>
      <c r="AP58" s="207"/>
      <c r="AQ58" s="207"/>
      <c r="AR58" s="207"/>
      <c r="AZ58" s="16"/>
    </row>
    <row r="59" spans="1:52">
      <c r="A59" s="347"/>
      <c r="B59" s="379" t="s">
        <v>53</v>
      </c>
      <c r="C59" s="380"/>
      <c r="D59" s="53" t="e">
        <f>D58/(D58+D61)*100</f>
        <v>#DIV/0!</v>
      </c>
      <c r="E59" s="53" t="e">
        <f>E58/(E58+E61)*100</f>
        <v>#DIV/0!</v>
      </c>
      <c r="F59" s="53" t="e">
        <f>F58/(F58+F61)*100</f>
        <v>#DIV/0!</v>
      </c>
      <c r="G59" s="119" t="e">
        <f>G58/(G58+G61)*100</f>
        <v>#DIV/0!</v>
      </c>
      <c r="I59" s="82"/>
      <c r="J59" s="82"/>
      <c r="K59" s="53" t="e">
        <f>K58/(K58+K61)*100</f>
        <v>#DIV/0!</v>
      </c>
      <c r="L59" s="53" t="e">
        <f>L58/(L58+L61)*100</f>
        <v>#DIV/0!</v>
      </c>
      <c r="M59" s="53" t="e">
        <f>M58/(M58+M61)*100</f>
        <v>#DIV/0!</v>
      </c>
      <c r="O59" s="82"/>
      <c r="P59" s="82"/>
      <c r="Q59" s="53" t="e">
        <f t="shared" ref="Q59:W59" si="41">Q58/(Q58+Q61)*100</f>
        <v>#DIV/0!</v>
      </c>
      <c r="R59" s="53" t="e">
        <f t="shared" si="41"/>
        <v>#DIV/0!</v>
      </c>
      <c r="S59" s="53" t="e">
        <f t="shared" si="41"/>
        <v>#DIV/0!</v>
      </c>
      <c r="T59" s="53" t="e">
        <f>T58/(T58+T61)*100</f>
        <v>#DIV/0!</v>
      </c>
      <c r="U59" s="53" t="e">
        <f t="shared" si="41"/>
        <v>#DIV/0!</v>
      </c>
      <c r="V59" s="53" t="e">
        <f t="shared" si="41"/>
        <v>#DIV/0!</v>
      </c>
      <c r="W59" s="53" t="e">
        <f t="shared" si="41"/>
        <v>#DIV/0!</v>
      </c>
      <c r="Y59" s="50"/>
      <c r="Z59" s="50"/>
      <c r="AA59" s="53" t="e">
        <f>AA58/(AA58+AA61)*100</f>
        <v>#DIV/0!</v>
      </c>
      <c r="AB59" s="53" t="e">
        <f>AB58/(AB58+AB61)*100</f>
        <v>#DIV/0!</v>
      </c>
      <c r="AC59" s="53" t="e">
        <f>AC58/(AC58+AC61)*100</f>
        <v>#DIV/0!</v>
      </c>
      <c r="AD59" s="53" t="e">
        <f>AD58/(AD58+AD61)*100</f>
        <v>#DIV/0!</v>
      </c>
      <c r="AF59" s="50"/>
      <c r="AG59" s="50"/>
      <c r="AH59" s="50"/>
      <c r="AL59" s="207"/>
      <c r="AM59" s="207"/>
      <c r="AS59" s="207"/>
      <c r="AT59" s="207"/>
      <c r="AU59" s="207"/>
      <c r="AV59" s="207"/>
      <c r="AZ59" s="16"/>
    </row>
    <row r="60" spans="1:52" s="52" customFormat="1">
      <c r="A60" s="347"/>
      <c r="B60" s="44"/>
      <c r="C60" s="44"/>
      <c r="D60" s="47"/>
      <c r="E60" s="47"/>
      <c r="F60" s="47"/>
      <c r="G60" s="47"/>
      <c r="I60" s="47"/>
      <c r="J60" s="47"/>
      <c r="K60" s="47"/>
      <c r="L60" s="47"/>
      <c r="M60" s="47"/>
      <c r="O60" s="47"/>
      <c r="P60" s="17"/>
      <c r="Q60" s="47"/>
      <c r="R60" s="47"/>
      <c r="S60" s="47"/>
      <c r="T60" s="47"/>
      <c r="U60" s="47"/>
      <c r="V60" s="47"/>
      <c r="W60" s="47"/>
      <c r="Y60" s="47"/>
      <c r="Z60" s="17"/>
      <c r="AA60" s="17"/>
      <c r="AB60" s="17"/>
      <c r="AC60" s="17"/>
      <c r="AD60" s="17"/>
      <c r="AF60" s="17"/>
      <c r="AG60" s="17"/>
      <c r="AH60" s="47"/>
      <c r="AI60" s="16"/>
      <c r="AJ60" s="16"/>
      <c r="AL60" s="198"/>
      <c r="AM60" s="198"/>
      <c r="AN60" s="198"/>
      <c r="AO60" s="198"/>
      <c r="AP60" s="198"/>
      <c r="AQ60" s="198"/>
      <c r="AR60" s="198"/>
      <c r="AS60" s="198"/>
      <c r="AT60" s="198"/>
      <c r="AU60" s="198"/>
      <c r="AV60" s="198"/>
      <c r="AW60" s="207"/>
      <c r="AX60" s="207"/>
      <c r="AY60" s="207"/>
    </row>
    <row r="61" spans="1:52" ht="25.5" customHeight="1">
      <c r="A61" s="347"/>
      <c r="B61" s="379" t="s">
        <v>54</v>
      </c>
      <c r="C61" s="380"/>
      <c r="D61" s="53">
        <f>COUNTIF(D5:D49,"&lt;10")</f>
        <v>0</v>
      </c>
      <c r="E61" s="53">
        <f>COUNTIF(E5:E49,"&lt;10")</f>
        <v>0</v>
      </c>
      <c r="F61" s="53">
        <f>COUNTIF(F5:F49,"&lt;10")</f>
        <v>0</v>
      </c>
      <c r="G61" s="53">
        <f>COUNTIF(G5:G49,"&lt;10")</f>
        <v>0</v>
      </c>
      <c r="I61" s="53">
        <f>COUNTIF(I5:I49,"&lt;10")</f>
        <v>45</v>
      </c>
      <c r="J61" s="17"/>
      <c r="K61" s="53">
        <f>COUNTIF(K5:K49,"&lt;10")</f>
        <v>0</v>
      </c>
      <c r="L61" s="53">
        <f>COUNTIF(L5:L49,"&lt;10")</f>
        <v>0</v>
      </c>
      <c r="M61" s="53">
        <f>COUNTIF(M5:M49,"&lt;10")</f>
        <v>0</v>
      </c>
      <c r="O61" s="53">
        <f>COUNTIF(O5:O49,"&lt;10")</f>
        <v>45</v>
      </c>
      <c r="P61" s="17"/>
      <c r="Q61" s="53">
        <f t="shared" ref="Q61:W61" si="42">COUNTIF(Q5:Q49,"&lt;10")</f>
        <v>0</v>
      </c>
      <c r="R61" s="53">
        <f t="shared" si="42"/>
        <v>0</v>
      </c>
      <c r="S61" s="53">
        <f t="shared" si="42"/>
        <v>0</v>
      </c>
      <c r="T61" s="53">
        <f t="shared" si="42"/>
        <v>0</v>
      </c>
      <c r="U61" s="53">
        <f t="shared" si="42"/>
        <v>0</v>
      </c>
      <c r="V61" s="53">
        <f t="shared" si="42"/>
        <v>0</v>
      </c>
      <c r="W61" s="53">
        <f t="shared" si="42"/>
        <v>0</v>
      </c>
      <c r="Y61" s="53">
        <f>COUNTIF(Y5:Y49,"&lt;10")</f>
        <v>45</v>
      </c>
      <c r="Z61" s="17"/>
      <c r="AA61" s="53">
        <f>COUNTIF(AA5:AA49,"&lt;10")</f>
        <v>0</v>
      </c>
      <c r="AB61" s="53">
        <f>COUNTIF(AB5:AB49,"&lt;10")</f>
        <v>0</v>
      </c>
      <c r="AC61" s="53">
        <f>COUNTIF(AC5:AC49,"&lt;10")</f>
        <v>0</v>
      </c>
      <c r="AD61" s="53">
        <f>COUNTIF(AD5:AD49,"&lt;10")</f>
        <v>0</v>
      </c>
      <c r="AF61" s="17"/>
      <c r="AG61" s="82"/>
      <c r="AH61" s="82"/>
      <c r="AL61" s="198"/>
      <c r="AZ61" s="16"/>
    </row>
    <row r="62" spans="1:52">
      <c r="A62" s="347"/>
      <c r="B62" s="379" t="s">
        <v>53</v>
      </c>
      <c r="C62" s="380"/>
      <c r="D62" s="53" t="e">
        <f>D61/(D61+D58)*100</f>
        <v>#DIV/0!</v>
      </c>
      <c r="E62" s="53" t="e">
        <f>E61/(E61+E58)*100</f>
        <v>#DIV/0!</v>
      </c>
      <c r="F62" s="53" t="e">
        <f>F61/(F61+F58)*100</f>
        <v>#DIV/0!</v>
      </c>
      <c r="G62" s="53" t="e">
        <f>G61/(G61+G58)*100</f>
        <v>#DIV/0!</v>
      </c>
      <c r="I62" s="53">
        <f>I61/(I61+I58)*100</f>
        <v>100</v>
      </c>
      <c r="J62" s="17"/>
      <c r="K62" s="53" t="e">
        <f>K61/(K61+K58)*100</f>
        <v>#DIV/0!</v>
      </c>
      <c r="L62" s="53" t="e">
        <f>L61/(L61+L58)*100</f>
        <v>#DIV/0!</v>
      </c>
      <c r="M62" s="53" t="e">
        <f>M61/(M61+M58)*100</f>
        <v>#DIV/0!</v>
      </c>
      <c r="O62" s="53">
        <f>O61/(O61+O58)*100</f>
        <v>100</v>
      </c>
      <c r="P62" s="54"/>
      <c r="Q62" s="53" t="e">
        <f t="shared" ref="Q62:W62" si="43">Q61/(Q61+Q58)*100</f>
        <v>#DIV/0!</v>
      </c>
      <c r="R62" s="53" t="e">
        <f t="shared" si="43"/>
        <v>#DIV/0!</v>
      </c>
      <c r="S62" s="53" t="e">
        <f t="shared" si="43"/>
        <v>#DIV/0!</v>
      </c>
      <c r="T62" s="53" t="e">
        <f>T61/(T61+T58)*100</f>
        <v>#DIV/0!</v>
      </c>
      <c r="U62" s="53" t="e">
        <f t="shared" si="43"/>
        <v>#DIV/0!</v>
      </c>
      <c r="V62" s="53" t="e">
        <f t="shared" si="43"/>
        <v>#DIV/0!</v>
      </c>
      <c r="W62" s="53" t="e">
        <f t="shared" si="43"/>
        <v>#DIV/0!</v>
      </c>
      <c r="Y62" s="53">
        <f>Y61/(Y61+Y58)*100</f>
        <v>100</v>
      </c>
      <c r="Z62" s="82"/>
      <c r="AA62" s="53" t="e">
        <f>AA61/(AA61+AA58)*100</f>
        <v>#DIV/0!</v>
      </c>
      <c r="AB62" s="53" t="e">
        <f>AB61/(AB61+AB58)*100</f>
        <v>#DIV/0!</v>
      </c>
      <c r="AC62" s="53" t="e">
        <f>AC61/(AC61+AC58)*100</f>
        <v>#DIV/0!</v>
      </c>
      <c r="AD62" s="53" t="e">
        <f>AD61/(AD61+AD58)*100</f>
        <v>#DIV/0!</v>
      </c>
      <c r="AF62" s="82"/>
      <c r="AG62" s="82"/>
      <c r="AH62" s="82"/>
      <c r="AL62" s="198"/>
      <c r="AZ62" s="16"/>
    </row>
    <row r="63" spans="1:52" s="52" customFormat="1">
      <c r="A63" s="55"/>
      <c r="B63" s="56"/>
      <c r="C63" s="56"/>
      <c r="D63" s="57"/>
      <c r="E63" s="57"/>
      <c r="F63" s="57"/>
      <c r="G63" s="57"/>
      <c r="H63" s="54"/>
      <c r="I63" s="54"/>
      <c r="J63" s="54"/>
      <c r="K63" s="57"/>
      <c r="L63" s="57"/>
      <c r="M63" s="57"/>
      <c r="N63" s="54"/>
      <c r="O63" s="54"/>
      <c r="P63" s="17"/>
      <c r="Q63" s="57"/>
      <c r="R63" s="57"/>
      <c r="S63" s="57"/>
      <c r="T63" s="57"/>
      <c r="U63" s="57"/>
      <c r="V63" s="57"/>
      <c r="W63" s="57"/>
      <c r="X63" s="54"/>
      <c r="AM63" s="198"/>
      <c r="AN63" s="198"/>
      <c r="AO63" s="198"/>
      <c r="AP63" s="198"/>
      <c r="AQ63" s="198"/>
      <c r="AR63" s="198"/>
      <c r="AS63" s="198"/>
      <c r="AT63" s="198"/>
      <c r="AU63" s="198"/>
      <c r="AV63" s="198"/>
      <c r="AW63" s="198"/>
      <c r="AX63" s="198"/>
      <c r="AY63" s="198"/>
      <c r="AZ63" s="198"/>
    </row>
    <row r="65" spans="1:31">
      <c r="N65" s="384" t="s">
        <v>51</v>
      </c>
      <c r="O65" s="384"/>
      <c r="P65" s="384"/>
      <c r="Q65" s="384"/>
      <c r="R65" s="384"/>
    </row>
    <row r="66" spans="1:31">
      <c r="N66" s="89" t="s">
        <v>76</v>
      </c>
      <c r="O66" s="90"/>
      <c r="P66" s="90"/>
      <c r="Q66" s="90"/>
      <c r="R66" s="90"/>
      <c r="S66" s="385">
        <f>AVERAGE(AI5:AI49)</f>
        <v>0</v>
      </c>
      <c r="T66" s="385"/>
      <c r="V66" s="386" t="s">
        <v>55</v>
      </c>
      <c r="W66" s="386"/>
    </row>
    <row r="67" spans="1:31" ht="15.75">
      <c r="G67" s="121" t="s">
        <v>73</v>
      </c>
      <c r="H67" s="121" t="s">
        <v>53</v>
      </c>
      <c r="N67" s="93" t="s">
        <v>16</v>
      </c>
      <c r="O67" s="94"/>
      <c r="P67" s="94"/>
      <c r="Q67" s="94"/>
      <c r="R67" s="95"/>
      <c r="S67" s="385">
        <f>I57</f>
        <v>0</v>
      </c>
      <c r="T67" s="385"/>
      <c r="V67" s="59" t="s">
        <v>56</v>
      </c>
      <c r="W67" s="120">
        <f>COUNTIF(AK5:AK49,V67)</f>
        <v>0</v>
      </c>
      <c r="X67" s="58"/>
      <c r="AA67" s="58"/>
      <c r="AB67" s="58"/>
      <c r="AC67" s="58"/>
      <c r="AD67" s="58"/>
      <c r="AE67" s="58"/>
    </row>
    <row r="68" spans="1:31">
      <c r="B68" s="353" t="s">
        <v>74</v>
      </c>
      <c r="C68" s="354"/>
      <c r="D68" s="354"/>
      <c r="E68" s="354"/>
      <c r="F68" s="355"/>
      <c r="G68" s="53">
        <f>COUNTIF(AI5:AI49,"&lt;10")</f>
        <v>45</v>
      </c>
      <c r="H68" s="227">
        <f>G68/(G68+G69)*100</f>
        <v>100</v>
      </c>
      <c r="N68" s="96" t="s">
        <v>72</v>
      </c>
      <c r="O68" s="97"/>
      <c r="P68" s="97"/>
      <c r="Q68" s="97"/>
      <c r="R68" s="98"/>
      <c r="S68" s="385">
        <f>O57</f>
        <v>0</v>
      </c>
      <c r="T68" s="385"/>
      <c r="V68" s="59" t="s">
        <v>57</v>
      </c>
      <c r="W68" s="120">
        <f>COUNTIF(AK5:AK49,V68)</f>
        <v>0</v>
      </c>
      <c r="X68" s="60"/>
      <c r="AA68" s="60"/>
      <c r="AB68" s="60"/>
      <c r="AC68" s="60"/>
    </row>
    <row r="69" spans="1:31">
      <c r="B69" s="353" t="s">
        <v>75</v>
      </c>
      <c r="C69" s="354"/>
      <c r="D69" s="354"/>
      <c r="E69" s="354"/>
      <c r="F69" s="355"/>
      <c r="G69" s="53">
        <f>COUNTIF(AI5:AI49,"&gt;=10")</f>
        <v>0</v>
      </c>
      <c r="H69" s="227">
        <f>G69/(G68+G69)*100</f>
        <v>0</v>
      </c>
      <c r="N69" s="99" t="s">
        <v>18</v>
      </c>
      <c r="O69" s="100"/>
      <c r="P69" s="100"/>
      <c r="Q69" s="100"/>
      <c r="R69" s="101"/>
      <c r="S69" s="385">
        <f>Y57</f>
        <v>0</v>
      </c>
      <c r="T69" s="385"/>
      <c r="V69" s="59" t="s">
        <v>58</v>
      </c>
      <c r="W69" s="120">
        <f>COUNTIF(AK5:AK49,V69)</f>
        <v>0</v>
      </c>
      <c r="X69" s="60"/>
      <c r="AA69" s="60"/>
      <c r="AB69" s="60"/>
      <c r="AC69" s="60"/>
    </row>
    <row r="70" spans="1:31">
      <c r="A70" s="16"/>
      <c r="I70" s="60"/>
      <c r="J70" s="60"/>
      <c r="K70" s="60"/>
      <c r="L70" s="60"/>
      <c r="M70" s="60"/>
      <c r="N70" s="42" t="s">
        <v>19</v>
      </c>
      <c r="O70" s="43"/>
      <c r="P70" s="43"/>
      <c r="Q70" s="43"/>
      <c r="R70" s="86"/>
      <c r="S70" s="385">
        <f>AF57</f>
        <v>0</v>
      </c>
      <c r="T70" s="385"/>
      <c r="V70" s="61" t="s">
        <v>59</v>
      </c>
      <c r="W70" s="120">
        <f>COUNTIF(AK5:AK49,V70)</f>
        <v>0</v>
      </c>
      <c r="X70" s="60"/>
      <c r="AA70" s="60"/>
      <c r="AB70" s="60"/>
      <c r="AC70" s="60"/>
    </row>
    <row r="91" spans="1:52" s="82" customFormat="1">
      <c r="A91" s="384" t="s">
        <v>6</v>
      </c>
      <c r="B91" s="384"/>
      <c r="C91" s="457" t="str">
        <f>C1</f>
        <v/>
      </c>
      <c r="D91" s="457"/>
      <c r="E91" s="457"/>
      <c r="F91" s="457"/>
      <c r="G91" s="81"/>
      <c r="H91" s="384" t="s">
        <v>7</v>
      </c>
      <c r="I91" s="384"/>
      <c r="J91" s="457" t="str">
        <f>J1</f>
        <v/>
      </c>
      <c r="K91" s="457"/>
      <c r="L91" s="457"/>
      <c r="M91" s="457"/>
      <c r="N91" s="81"/>
      <c r="O91" s="384" t="s">
        <v>8</v>
      </c>
      <c r="P91" s="384"/>
      <c r="Q91" s="457" t="str">
        <f>Q1</f>
        <v/>
      </c>
      <c r="R91" s="457"/>
      <c r="S91" s="457"/>
      <c r="T91" s="81"/>
      <c r="U91" s="384" t="s">
        <v>9</v>
      </c>
      <c r="V91" s="384"/>
      <c r="W91" s="457" t="str">
        <f>W1</f>
        <v>2019-2018</v>
      </c>
      <c r="X91" s="457"/>
      <c r="Y91" s="457"/>
      <c r="Z91" s="81"/>
      <c r="AA91" s="81"/>
      <c r="AB91" s="81"/>
      <c r="AM91" s="198"/>
      <c r="AN91" s="198"/>
      <c r="AO91" s="198"/>
      <c r="AP91" s="198"/>
      <c r="AQ91" s="198"/>
      <c r="AR91" s="198"/>
      <c r="AS91" s="198"/>
      <c r="AT91" s="198"/>
      <c r="AU91" s="198"/>
      <c r="AV91" s="198"/>
      <c r="AW91" s="198"/>
      <c r="AX91" s="198"/>
      <c r="AY91" s="198"/>
      <c r="AZ91" s="198"/>
    </row>
    <row r="93" spans="1:52" ht="26.25">
      <c r="K93" s="370" t="s">
        <v>119</v>
      </c>
      <c r="L93" s="370"/>
      <c r="M93" s="370"/>
      <c r="N93" s="370"/>
      <c r="O93" s="370"/>
      <c r="P93" s="370"/>
      <c r="Q93" s="370"/>
      <c r="R93" s="370"/>
      <c r="T93" s="62"/>
      <c r="U93" s="62"/>
    </row>
    <row r="95" spans="1:52" ht="44.25">
      <c r="A95" s="366" t="s">
        <v>10</v>
      </c>
      <c r="B95" s="367"/>
      <c r="C95" s="63" t="s">
        <v>22</v>
      </c>
      <c r="D95" s="64" t="s">
        <v>53</v>
      </c>
      <c r="E95" s="63" t="s">
        <v>23</v>
      </c>
      <c r="F95" s="64" t="s">
        <v>53</v>
      </c>
      <c r="G95" s="63" t="s">
        <v>24</v>
      </c>
      <c r="H95" s="64" t="s">
        <v>53</v>
      </c>
      <c r="I95" s="63" t="s">
        <v>25</v>
      </c>
      <c r="J95" s="64" t="s">
        <v>53</v>
      </c>
      <c r="K95" s="20" t="s">
        <v>27</v>
      </c>
      <c r="L95" s="64" t="s">
        <v>53</v>
      </c>
    </row>
    <row r="96" spans="1:52" s="17" customFormat="1">
      <c r="A96" s="369" t="s">
        <v>60</v>
      </c>
      <c r="B96" s="369"/>
      <c r="C96" s="87">
        <f>COUNTIF(D5:D49,"&lt;5")</f>
        <v>0</v>
      </c>
      <c r="D96" s="88" t="e">
        <f>C96/SUM(C96:C99)*100</f>
        <v>#DIV/0!</v>
      </c>
      <c r="E96" s="87">
        <f>COUNTIF(E5:E49,"&lt;5")</f>
        <v>0</v>
      </c>
      <c r="F96" s="88" t="e">
        <f>E96/SUM(E96:E99)*100</f>
        <v>#DIV/0!</v>
      </c>
      <c r="G96" s="87">
        <f>COUNTIF(F5:F49,"&lt;5")</f>
        <v>0</v>
      </c>
      <c r="H96" s="88" t="e">
        <f>G96/SUM(G96:G99)*100</f>
        <v>#DIV/0!</v>
      </c>
      <c r="I96" s="87">
        <f>COUNTIF(G5:G49,"&lt;5")</f>
        <v>0</v>
      </c>
      <c r="J96" s="88" t="e">
        <f>I96/SUM(I96:I99)*100</f>
        <v>#DIV/0!</v>
      </c>
      <c r="K96" s="87">
        <f>COUNTIF(I5:I49,"&lt;5")</f>
        <v>45</v>
      </c>
      <c r="L96" s="88">
        <f>K96/SUM(K96:K99)*100</f>
        <v>100</v>
      </c>
      <c r="AM96" s="198"/>
      <c r="AN96" s="198"/>
      <c r="AO96" s="198"/>
      <c r="AP96" s="198"/>
      <c r="AQ96" s="198"/>
      <c r="AR96" s="198"/>
      <c r="AS96" s="198"/>
      <c r="AT96" s="198"/>
      <c r="AU96" s="198"/>
      <c r="AV96" s="198"/>
      <c r="AW96" s="198"/>
      <c r="AX96" s="198"/>
      <c r="AY96" s="198"/>
      <c r="AZ96" s="198"/>
    </row>
    <row r="97" spans="1:52" s="17" customFormat="1">
      <c r="A97" s="369" t="s">
        <v>61</v>
      </c>
      <c r="B97" s="369"/>
      <c r="C97" s="69">
        <f>COUNTIF(D5:D49,"&lt;10")-C96</f>
        <v>0</v>
      </c>
      <c r="D97" s="88" t="e">
        <f>C97/SUM(C96:C99)*100</f>
        <v>#DIV/0!</v>
      </c>
      <c r="E97" s="69">
        <f>COUNTIF(E5:E49,"&lt;10")-E96</f>
        <v>0</v>
      </c>
      <c r="F97" s="88" t="e">
        <f>E97/SUM(E96:E99)*100</f>
        <v>#DIV/0!</v>
      </c>
      <c r="G97" s="69">
        <f>COUNTIF(F5:F49,"&lt;10")-G96</f>
        <v>0</v>
      </c>
      <c r="H97" s="88" t="e">
        <f>G97/SUM(G96:G99)*100</f>
        <v>#DIV/0!</v>
      </c>
      <c r="I97" s="69">
        <f>COUNTIF(G5:G49,"&lt;10")-I96</f>
        <v>0</v>
      </c>
      <c r="J97" s="88" t="e">
        <f>I97/SUM(I96:I99)*100</f>
        <v>#DIV/0!</v>
      </c>
      <c r="K97" s="69">
        <f>COUNTIF(I5:I49,"&lt;10")-K96</f>
        <v>0</v>
      </c>
      <c r="L97" s="88">
        <f>K97/SUM(K96:K99)*100</f>
        <v>0</v>
      </c>
      <c r="AM97" s="198"/>
      <c r="AN97" s="198"/>
      <c r="AO97" s="198"/>
      <c r="AP97" s="198"/>
      <c r="AQ97" s="198"/>
      <c r="AR97" s="198"/>
      <c r="AS97" s="198"/>
      <c r="AT97" s="198"/>
      <c r="AU97" s="198"/>
      <c r="AV97" s="198"/>
      <c r="AW97" s="198"/>
      <c r="AX97" s="198"/>
      <c r="AY97" s="198"/>
      <c r="AZ97" s="198"/>
    </row>
    <row r="98" spans="1:52" s="17" customFormat="1">
      <c r="A98" s="369" t="s">
        <v>62</v>
      </c>
      <c r="B98" s="369"/>
      <c r="C98" s="69">
        <f>COUNTIF(D5:D49,"&lt;15")-(C97+C96)</f>
        <v>0</v>
      </c>
      <c r="D98" s="88" t="e">
        <f>C98/SUM(C96:C99)*100</f>
        <v>#DIV/0!</v>
      </c>
      <c r="E98" s="69">
        <f>COUNTIF(E5:E49,"&lt;15")-(E97+E96)</f>
        <v>0</v>
      </c>
      <c r="F98" s="88" t="e">
        <f>E98/SUM(E96:E99)*100</f>
        <v>#DIV/0!</v>
      </c>
      <c r="G98" s="69">
        <f>COUNTIF(F5:F49,"&lt;15")-(G97+G96)</f>
        <v>0</v>
      </c>
      <c r="H98" s="88" t="e">
        <f>G98/SUM(G96:G99)*100</f>
        <v>#DIV/0!</v>
      </c>
      <c r="I98" s="69">
        <f>COUNTIF(G5:G49,"&lt;15")-(I97+I96)</f>
        <v>0</v>
      </c>
      <c r="J98" s="88" t="e">
        <f>I98/SUM(I96:I99)*100</f>
        <v>#DIV/0!</v>
      </c>
      <c r="K98" s="69">
        <f>COUNTIF(I5:I49,"&lt;15")-(K97+K96)</f>
        <v>0</v>
      </c>
      <c r="L98" s="88">
        <f>K98/SUM(K96:K99)*100</f>
        <v>0</v>
      </c>
      <c r="AM98" s="198"/>
      <c r="AN98" s="198"/>
      <c r="AO98" s="198"/>
      <c r="AP98" s="198"/>
      <c r="AQ98" s="198"/>
      <c r="AR98" s="198"/>
      <c r="AS98" s="198"/>
      <c r="AT98" s="198"/>
      <c r="AU98" s="198"/>
      <c r="AV98" s="198"/>
      <c r="AW98" s="198"/>
      <c r="AX98" s="198"/>
      <c r="AY98" s="198"/>
      <c r="AZ98" s="198"/>
    </row>
    <row r="99" spans="1:52" s="17" customFormat="1">
      <c r="A99" s="369" t="s">
        <v>63</v>
      </c>
      <c r="B99" s="369"/>
      <c r="C99" s="69">
        <f>COUNTIF(D5:D49,"&lt;=20")-(C97+C96+C98)</f>
        <v>0</v>
      </c>
      <c r="D99" s="88" t="e">
        <f>C99/SUM(C96:C99)*100</f>
        <v>#DIV/0!</v>
      </c>
      <c r="E99" s="69">
        <f>COUNTIF(E5:E49,"&lt;=20")-(E97+E96+E98)</f>
        <v>0</v>
      </c>
      <c r="F99" s="88" t="e">
        <f>E99/SUM(E96:E99)*100</f>
        <v>#DIV/0!</v>
      </c>
      <c r="G99" s="69">
        <f>COUNTIF(F5:F49,"&lt;=20")-(G97+G96+G98)</f>
        <v>0</v>
      </c>
      <c r="H99" s="88" t="e">
        <f>G99/SUM(G96:G99)*100</f>
        <v>#DIV/0!</v>
      </c>
      <c r="I99" s="69">
        <f>COUNTIF(G5:G49,"&lt;=20")-(I97+I96+I98)</f>
        <v>0</v>
      </c>
      <c r="J99" s="88" t="e">
        <f>I99/SUM(I96:I99)*100</f>
        <v>#DIV/0!</v>
      </c>
      <c r="K99" s="69">
        <f>COUNTIF(I5:I49,"&lt;=20")-(K97+K96+K98)</f>
        <v>0</v>
      </c>
      <c r="L99" s="88">
        <f>K99/SUM(K96:K99)*100</f>
        <v>0</v>
      </c>
      <c r="AM99" s="198"/>
      <c r="AN99" s="198"/>
      <c r="AO99" s="198"/>
      <c r="AP99" s="198"/>
      <c r="AQ99" s="198"/>
      <c r="AR99" s="198"/>
      <c r="AS99" s="198"/>
      <c r="AT99" s="198"/>
      <c r="AU99" s="198"/>
      <c r="AV99" s="198"/>
      <c r="AW99" s="198"/>
      <c r="AX99" s="198"/>
      <c r="AY99" s="198"/>
      <c r="AZ99" s="198"/>
    </row>
    <row r="101" spans="1:52" ht="33">
      <c r="A101" s="65" t="s">
        <v>10</v>
      </c>
      <c r="B101" s="66"/>
      <c r="C101" s="19" t="s">
        <v>29</v>
      </c>
      <c r="D101" s="64" t="s">
        <v>53</v>
      </c>
      <c r="E101" s="19" t="s">
        <v>30</v>
      </c>
      <c r="F101" s="64" t="s">
        <v>53</v>
      </c>
      <c r="G101" s="19" t="s">
        <v>31</v>
      </c>
      <c r="H101" s="64" t="s">
        <v>53</v>
      </c>
      <c r="K101" s="20" t="s">
        <v>27</v>
      </c>
      <c r="L101" s="64" t="s">
        <v>53</v>
      </c>
    </row>
    <row r="102" spans="1:52">
      <c r="A102" s="67" t="s">
        <v>60</v>
      </c>
      <c r="B102" s="68"/>
      <c r="C102" s="87">
        <f>COUNTIF(K5:K49,"&lt;5")</f>
        <v>0</v>
      </c>
      <c r="D102" s="88" t="e">
        <f>C102/SUM(C102:C105)*100</f>
        <v>#DIV/0!</v>
      </c>
      <c r="E102" s="87">
        <f>COUNTIF(L5:L49,"&lt;5")</f>
        <v>0</v>
      </c>
      <c r="F102" s="88" t="e">
        <f>E102/SUM(E102:E105)*100</f>
        <v>#DIV/0!</v>
      </c>
      <c r="G102" s="87">
        <f>COUNTIF(M5:M49,"&lt;5")</f>
        <v>0</v>
      </c>
      <c r="H102" s="88" t="e">
        <f>G102/SUM(G102:G105)*100</f>
        <v>#DIV/0!</v>
      </c>
      <c r="I102" s="17"/>
      <c r="J102" s="17"/>
      <c r="K102" s="87">
        <f>COUNTIF(O5:O49,"&lt;5")</f>
        <v>45</v>
      </c>
      <c r="L102" s="88" t="e">
        <f>K102/SUM(K102:K105)*100</f>
        <v>#DIV/0!</v>
      </c>
    </row>
    <row r="103" spans="1:52">
      <c r="A103" s="67" t="s">
        <v>61</v>
      </c>
      <c r="B103" s="68"/>
      <c r="C103" s="69">
        <f>COUNTIF(K5:K49,"&lt;10")-C102</f>
        <v>0</v>
      </c>
      <c r="D103" s="88" t="e">
        <f>C103/SUM(C102:C105)*100</f>
        <v>#DIV/0!</v>
      </c>
      <c r="E103" s="69">
        <f>COUNTIF(L5:L49,"&lt;10")-E102</f>
        <v>0</v>
      </c>
      <c r="F103" s="88" t="e">
        <f>E103/SUM(E102:E105)*100</f>
        <v>#DIV/0!</v>
      </c>
      <c r="G103" s="69">
        <f>COUNTIF(M5:M49,"&lt;10")-G102</f>
        <v>0</v>
      </c>
      <c r="H103" s="88" t="e">
        <f>G103/SUM(G102:G105)*100</f>
        <v>#DIV/0!</v>
      </c>
      <c r="I103" s="17"/>
      <c r="J103" s="17"/>
      <c r="K103" s="69">
        <f>COUNTIF(O5:O49,"&lt;10")-K102</f>
        <v>0</v>
      </c>
      <c r="L103" s="88" t="e">
        <f>K103/SUM(K102:K105)*100</f>
        <v>#DIV/0!</v>
      </c>
    </row>
    <row r="104" spans="1:52">
      <c r="A104" s="67" t="s">
        <v>62</v>
      </c>
      <c r="B104" s="68"/>
      <c r="C104" s="69">
        <f>COUNTIF(K5:K49,"&lt;15")-(C103+C102)</f>
        <v>0</v>
      </c>
      <c r="D104" s="88" t="e">
        <f>C104/SUM(C102:C105)*100</f>
        <v>#DIV/0!</v>
      </c>
      <c r="E104" s="69">
        <f>COUNTIF(L5:L49,"&lt;15")-(E103+E102)</f>
        <v>0</v>
      </c>
      <c r="F104" s="88" t="e">
        <f>E104/SUM(E102:E105)*100</f>
        <v>#DIV/0!</v>
      </c>
      <c r="G104" s="69">
        <f>COUNTIF(M5:M49,"&lt;15")-(G103+G102)</f>
        <v>0</v>
      </c>
      <c r="H104" s="88" t="e">
        <f>G104/SUM(G102:G105)*100</f>
        <v>#DIV/0!</v>
      </c>
      <c r="I104" s="17"/>
      <c r="J104" s="17"/>
      <c r="K104" s="69">
        <f>COUNTIF(O5:O49,"&lt;15")-(K103+K102)</f>
        <v>0</v>
      </c>
      <c r="L104" s="88" t="e">
        <f>K104/SUM(K102:K105)*100</f>
        <v>#DIV/0!</v>
      </c>
    </row>
    <row r="105" spans="1:52">
      <c r="A105" s="67" t="s">
        <v>63</v>
      </c>
      <c r="B105" s="68"/>
      <c r="C105" s="69">
        <f>COUNTIF(K5:K49,"&lt;=20")-(C103+C102+C104)</f>
        <v>0</v>
      </c>
      <c r="D105" s="88" t="e">
        <f>C105/SUM(C102:C105)*100</f>
        <v>#DIV/0!</v>
      </c>
      <c r="E105" s="69">
        <f>COUNTIF(L5:L49,"&lt;=20")-(E103+E102+E104)</f>
        <v>0</v>
      </c>
      <c r="F105" s="88" t="e">
        <f>E105/SUM(E102:E105)*100</f>
        <v>#DIV/0!</v>
      </c>
      <c r="G105" s="69">
        <f>COUNTIF(M5:M49,"&lt;=20")-(G103+G102+G104)</f>
        <v>0</v>
      </c>
      <c r="H105" s="88" t="e">
        <f>G105/SUM(G102:G105)*100</f>
        <v>#DIV/0!</v>
      </c>
      <c r="I105" s="17"/>
      <c r="J105" s="17"/>
      <c r="K105" s="69">
        <f>COUNTIF(Q5:Q49,"&lt;=20")-(K103+K102+K104)</f>
        <v>-45</v>
      </c>
      <c r="L105" s="88" t="e">
        <f>K105/SUM(K102:K105)*100</f>
        <v>#DIV/0!</v>
      </c>
    </row>
    <row r="108" spans="1:52" ht="44.25">
      <c r="A108" s="366" t="s">
        <v>10</v>
      </c>
      <c r="B108" s="367"/>
      <c r="C108" s="23" t="s">
        <v>32</v>
      </c>
      <c r="D108" s="64" t="s">
        <v>53</v>
      </c>
      <c r="E108" s="23" t="s">
        <v>33</v>
      </c>
      <c r="F108" s="64" t="s">
        <v>53</v>
      </c>
      <c r="G108" s="23" t="s">
        <v>34</v>
      </c>
      <c r="H108" s="64" t="s">
        <v>53</v>
      </c>
      <c r="I108" s="22" t="s">
        <v>35</v>
      </c>
      <c r="J108" s="64" t="s">
        <v>53</v>
      </c>
      <c r="K108" s="23" t="s">
        <v>36</v>
      </c>
      <c r="L108" s="64" t="s">
        <v>53</v>
      </c>
      <c r="M108" s="23" t="s">
        <v>37</v>
      </c>
      <c r="N108" s="64" t="s">
        <v>53</v>
      </c>
      <c r="O108" s="23" t="s">
        <v>38</v>
      </c>
      <c r="P108" s="64" t="s">
        <v>53</v>
      </c>
      <c r="Q108" s="20" t="s">
        <v>27</v>
      </c>
      <c r="R108" s="64" t="s">
        <v>53</v>
      </c>
    </row>
    <row r="109" spans="1:52">
      <c r="A109" s="368" t="s">
        <v>60</v>
      </c>
      <c r="B109" s="368"/>
      <c r="C109" s="87">
        <f>COUNTIF(Q5:Q49,"&lt;5")</f>
        <v>0</v>
      </c>
      <c r="D109" s="88" t="e">
        <f>C109/SUM(C109:C112)*100</f>
        <v>#DIV/0!</v>
      </c>
      <c r="E109" s="87">
        <f>COUNTIF(R5:R49,"&lt;5")</f>
        <v>0</v>
      </c>
      <c r="F109" s="88" t="e">
        <f>E109/SUM(E109:E112)*100</f>
        <v>#DIV/0!</v>
      </c>
      <c r="G109" s="87">
        <f>COUNTIF(S5:S49,"&lt;5")</f>
        <v>0</v>
      </c>
      <c r="H109" s="88" t="e">
        <f>G109/SUM(G109:G112)*100</f>
        <v>#DIV/0!</v>
      </c>
      <c r="I109" s="87">
        <f>COUNTIF(T5:T49,"&lt;5")</f>
        <v>0</v>
      </c>
      <c r="J109" s="88" t="e">
        <f>I109/SUM(I109:I112)*100</f>
        <v>#DIV/0!</v>
      </c>
      <c r="K109" s="87">
        <f>COUNTIF(U5:U49,"&lt;5")</f>
        <v>0</v>
      </c>
      <c r="L109" s="88" t="e">
        <f>K109/SUM(K109:K112)*100</f>
        <v>#DIV/0!</v>
      </c>
      <c r="M109" s="87">
        <f>COUNTIF(V5:V49,"&lt;5")</f>
        <v>0</v>
      </c>
      <c r="N109" s="88" t="e">
        <f>M109/SUM(M109:M112)*100</f>
        <v>#DIV/0!</v>
      </c>
      <c r="O109" s="87">
        <f>COUNTIF(W5:W49,"&lt;5")</f>
        <v>0</v>
      </c>
      <c r="P109" s="88" t="e">
        <f>O109/SUM(O109:O112)*100</f>
        <v>#DIV/0!</v>
      </c>
      <c r="Q109" s="87">
        <f>COUNTIF(Y5:Y49,"&lt;5")</f>
        <v>45</v>
      </c>
      <c r="R109" s="70">
        <f>Q109/SUM(Q109:Q112)*100</f>
        <v>100</v>
      </c>
    </row>
    <row r="110" spans="1:52">
      <c r="A110" s="368" t="s">
        <v>61</v>
      </c>
      <c r="B110" s="368"/>
      <c r="C110" s="69">
        <f>COUNTIF(Q5:Q49,"&lt;10")-C109</f>
        <v>0</v>
      </c>
      <c r="D110" s="88" t="e">
        <f>C110/SUM(C109:C112)*100</f>
        <v>#DIV/0!</v>
      </c>
      <c r="E110" s="69">
        <f>COUNTIF(R5:R49,"&lt;10")-E109</f>
        <v>0</v>
      </c>
      <c r="F110" s="88" t="e">
        <f>E110/SUM(E109:E112)*100</f>
        <v>#DIV/0!</v>
      </c>
      <c r="G110" s="69">
        <f>COUNTIF(S5:S49,"&lt;10")-G109</f>
        <v>0</v>
      </c>
      <c r="H110" s="88" t="e">
        <f>G110/SUM(G109:G112)*100</f>
        <v>#DIV/0!</v>
      </c>
      <c r="I110" s="69">
        <f>COUNTIF(T5:T49,"&lt;10")-I109</f>
        <v>0</v>
      </c>
      <c r="J110" s="88" t="e">
        <f>I110/SUM(I109:I112)*100</f>
        <v>#DIV/0!</v>
      </c>
      <c r="K110" s="69">
        <f>COUNTIF(U5:U49,"&lt;10")-K109</f>
        <v>0</v>
      </c>
      <c r="L110" s="88" t="e">
        <f>K110/SUM(K109:K112)*100</f>
        <v>#DIV/0!</v>
      </c>
      <c r="M110" s="69">
        <f>COUNTIF(V5:V49,"&lt;10")-M109</f>
        <v>0</v>
      </c>
      <c r="N110" s="88" t="e">
        <f>M110/SUM(M109:M112)*100</f>
        <v>#DIV/0!</v>
      </c>
      <c r="O110" s="69">
        <f>COUNTIF(W5:W49,"&lt;10")-O109</f>
        <v>0</v>
      </c>
      <c r="P110" s="88" t="e">
        <f>O110/SUM(O109:O112)*100</f>
        <v>#DIV/0!</v>
      </c>
      <c r="Q110" s="69">
        <f>COUNTIF(Y5:Y49,"&lt;10")-Q109</f>
        <v>0</v>
      </c>
      <c r="R110" s="70">
        <f>Q110/SUM(Q109:Q112)*100</f>
        <v>0</v>
      </c>
    </row>
    <row r="111" spans="1:52">
      <c r="A111" s="368" t="s">
        <v>62</v>
      </c>
      <c r="B111" s="368"/>
      <c r="C111" s="69">
        <f>COUNTIF(Q5:Q49,"&lt;15")-(C110+C109)</f>
        <v>0</v>
      </c>
      <c r="D111" s="88" t="e">
        <f>C111/SUM(C109:C112)*100</f>
        <v>#DIV/0!</v>
      </c>
      <c r="E111" s="69">
        <f>COUNTIF(R5:R49,"&lt;15")-(E110+E109)</f>
        <v>0</v>
      </c>
      <c r="F111" s="88" t="e">
        <f>E111/SUM(E109:E112)*100</f>
        <v>#DIV/0!</v>
      </c>
      <c r="G111" s="69">
        <f>COUNTIF(S5:S49,"&lt;15")-(G110+G109)</f>
        <v>0</v>
      </c>
      <c r="H111" s="88" t="e">
        <f>G111/SUM(G109:G112)*100</f>
        <v>#DIV/0!</v>
      </c>
      <c r="I111" s="69">
        <f>COUNTIF(T5:T49,"&lt;15")-(I110+I109)</f>
        <v>0</v>
      </c>
      <c r="J111" s="88" t="e">
        <f>I111/SUM(I109:I112)*100</f>
        <v>#DIV/0!</v>
      </c>
      <c r="K111" s="69">
        <f>COUNTIF(U5:U49,"&lt;15")-(K110+K109)</f>
        <v>0</v>
      </c>
      <c r="L111" s="88" t="e">
        <f>K111/SUM(K109:K112)*100</f>
        <v>#DIV/0!</v>
      </c>
      <c r="M111" s="69">
        <f>COUNTIF(V5:V49,"&lt;15")-(M110+M109)</f>
        <v>0</v>
      </c>
      <c r="N111" s="88" t="e">
        <f>M111/SUM(M109:M112)*100</f>
        <v>#DIV/0!</v>
      </c>
      <c r="O111" s="69">
        <f>COUNTIF(W5:W49,"&lt;15")-(O110+O109)</f>
        <v>0</v>
      </c>
      <c r="P111" s="88" t="e">
        <f>O111/SUM(O109:O112)*100</f>
        <v>#DIV/0!</v>
      </c>
      <c r="Q111" s="69">
        <f>COUNTIF(Y5:Y49,"&lt;15")-(Q110+Q109)</f>
        <v>0</v>
      </c>
      <c r="R111" s="70">
        <f>Q111/SUM(Q109:Q112)*100</f>
        <v>0</v>
      </c>
    </row>
    <row r="112" spans="1:52">
      <c r="A112" s="368" t="s">
        <v>63</v>
      </c>
      <c r="B112" s="368"/>
      <c r="C112" s="69">
        <f>COUNTIF(Q5:Q49,"&lt;=20")-(C110+C109+C111)</f>
        <v>0</v>
      </c>
      <c r="D112" s="88" t="e">
        <f>C112/SUM(C109:C112)*100</f>
        <v>#DIV/0!</v>
      </c>
      <c r="E112" s="69">
        <f>COUNTIF(R5:R49,"&lt;=20")-(E110+E109+E111)</f>
        <v>0</v>
      </c>
      <c r="F112" s="88" t="e">
        <f>E112/SUM(E109:E112)*100</f>
        <v>#DIV/0!</v>
      </c>
      <c r="G112" s="69">
        <f>COUNTIF(S5:S49,"&lt;=20")-(G110+G109+G111)</f>
        <v>0</v>
      </c>
      <c r="H112" s="88" t="e">
        <f>G112/SUM(G109:G112)*100</f>
        <v>#DIV/0!</v>
      </c>
      <c r="I112" s="69">
        <f>COUNTIF(T5:T49,"&lt;=20")-(I110+I109+I111)</f>
        <v>0</v>
      </c>
      <c r="J112" s="88" t="e">
        <f>I112/SUM(I109:I112)*100</f>
        <v>#DIV/0!</v>
      </c>
      <c r="K112" s="69">
        <f>COUNTIF(U5:U49,"&lt;=20")-(K110+K109+K111)</f>
        <v>0</v>
      </c>
      <c r="L112" s="88" t="e">
        <f>K112/SUM(K109:K112)*100</f>
        <v>#DIV/0!</v>
      </c>
      <c r="M112" s="69">
        <f>COUNTIF(V5:V49,"&lt;=20")-(M110+M109+M111)</f>
        <v>0</v>
      </c>
      <c r="N112" s="88" t="e">
        <f>M112/SUM(M109:M112)*100</f>
        <v>#DIV/0!</v>
      </c>
      <c r="O112" s="69">
        <f>COUNTIF(W5:W49,"&lt;=20")-(O110+O109+O111)</f>
        <v>0</v>
      </c>
      <c r="P112" s="88" t="e">
        <f>O112/SUM(O109:O112)*100</f>
        <v>#DIV/0!</v>
      </c>
      <c r="Q112" s="69">
        <f>COUNTIF(Y5:Y49,"&lt;=20")-(Q110+Q109+Q111)</f>
        <v>0</v>
      </c>
      <c r="R112" s="70">
        <f>Q112/SUM(Q109:Q112)*100</f>
        <v>0</v>
      </c>
    </row>
    <row r="115" spans="1:52" ht="75">
      <c r="A115" s="366" t="s">
        <v>10</v>
      </c>
      <c r="B115" s="367"/>
      <c r="C115" s="24" t="s">
        <v>39</v>
      </c>
      <c r="D115" s="64" t="s">
        <v>53</v>
      </c>
      <c r="E115" s="24" t="s">
        <v>40</v>
      </c>
      <c r="F115" s="64" t="s">
        <v>53</v>
      </c>
      <c r="G115" s="25" t="s">
        <v>41</v>
      </c>
      <c r="H115" s="64" t="s">
        <v>53</v>
      </c>
      <c r="I115" s="25" t="s">
        <v>64</v>
      </c>
      <c r="J115" s="64" t="s">
        <v>53</v>
      </c>
      <c r="M115" s="20" t="s">
        <v>27</v>
      </c>
      <c r="N115" s="64" t="s">
        <v>53</v>
      </c>
    </row>
    <row r="116" spans="1:52">
      <c r="A116" s="368" t="s">
        <v>60</v>
      </c>
      <c r="B116" s="368"/>
      <c r="C116" s="69">
        <f>COUNTIF(AA5:AA49,"&lt;5")</f>
        <v>0</v>
      </c>
      <c r="D116" s="88" t="e">
        <f>C116/SUM(C116:C119)*100</f>
        <v>#DIV/0!</v>
      </c>
      <c r="E116" s="69">
        <f>COUNTIF(AB5:AB49,"&lt;5")</f>
        <v>0</v>
      </c>
      <c r="F116" s="88" t="e">
        <f>E116/SUM(E116:E119)*100</f>
        <v>#DIV/0!</v>
      </c>
      <c r="G116" s="69">
        <f>COUNTIF(AC5:AC49,"&lt;5")</f>
        <v>0</v>
      </c>
      <c r="H116" s="88" t="e">
        <f>G116/SUM(G116:G119)*100</f>
        <v>#DIV/0!</v>
      </c>
      <c r="I116" s="69">
        <f>COUNTIF(AD5:AD49,"&lt;5")</f>
        <v>0</v>
      </c>
      <c r="J116" s="88" t="e">
        <f>I116/SUM(I116:I119)*100</f>
        <v>#DIV/0!</v>
      </c>
      <c r="M116" s="69">
        <f>COUNTIF(AF5:AF49,"&lt;5")</f>
        <v>45</v>
      </c>
      <c r="N116" s="88">
        <f>M116/SUM(M116:M119)*100</f>
        <v>100</v>
      </c>
    </row>
    <row r="117" spans="1:52">
      <c r="A117" s="368" t="s">
        <v>61</v>
      </c>
      <c r="B117" s="368"/>
      <c r="C117" s="69">
        <f>COUNTIF(AA5:AA49,"&lt;10")-C116</f>
        <v>0</v>
      </c>
      <c r="D117" s="88" t="e">
        <f>C117/SUM(C116:C119)*100</f>
        <v>#DIV/0!</v>
      </c>
      <c r="E117" s="69">
        <f>COUNTIF(AB5:AB49,"&lt;10")-E116</f>
        <v>0</v>
      </c>
      <c r="F117" s="88" t="e">
        <f>E117/SUM(E116:E119)*100</f>
        <v>#DIV/0!</v>
      </c>
      <c r="G117" s="69">
        <f>COUNTIF(AC5:AC49,"&lt;10")-G116</f>
        <v>0</v>
      </c>
      <c r="H117" s="88" t="e">
        <f>G117/SUM(G116:G119)*100</f>
        <v>#DIV/0!</v>
      </c>
      <c r="I117" s="69">
        <f>COUNTIF(AD5:AD49,"&lt;10")-I116</f>
        <v>0</v>
      </c>
      <c r="J117" s="88" t="e">
        <f>I117/SUM(I116:I119)*100</f>
        <v>#DIV/0!</v>
      </c>
      <c r="M117" s="69">
        <f>COUNTIF(AF5:AF49,"&lt;10")-M116</f>
        <v>0</v>
      </c>
      <c r="N117" s="88">
        <f>M117/SUM(M116:M119)*100</f>
        <v>0</v>
      </c>
    </row>
    <row r="118" spans="1:52">
      <c r="A118" s="368" t="s">
        <v>62</v>
      </c>
      <c r="B118" s="368"/>
      <c r="C118" s="69">
        <f>COUNTIF(AA5:AA49,"&lt;15")-(C117+C116)</f>
        <v>0</v>
      </c>
      <c r="D118" s="88" t="e">
        <f>C118/SUM(C116:C119)*100</f>
        <v>#DIV/0!</v>
      </c>
      <c r="E118" s="69">
        <f>COUNTIF(AB5:AB49,"&lt;15")-(E117+E116)</f>
        <v>0</v>
      </c>
      <c r="F118" s="88" t="e">
        <f>E118/SUM(E116:E119)*100</f>
        <v>#DIV/0!</v>
      </c>
      <c r="G118" s="69">
        <f>COUNTIF(AC5:AC49,"&lt;15")-(G117+G116)</f>
        <v>0</v>
      </c>
      <c r="H118" s="88" t="e">
        <f>G118/SUM(G116:G119)*100</f>
        <v>#DIV/0!</v>
      </c>
      <c r="I118" s="69">
        <f>COUNTIF(AD5:AD49,"&lt;15")-(I117+I116)</f>
        <v>0</v>
      </c>
      <c r="J118" s="88" t="e">
        <f>I118/SUM(I116:I119)*100</f>
        <v>#DIV/0!</v>
      </c>
      <c r="M118" s="69">
        <f>COUNTIF(AF5:AF49,"&lt;15")-(M117+M116)</f>
        <v>0</v>
      </c>
      <c r="N118" s="88">
        <f>M118/SUM(M116:M119)*100</f>
        <v>0</v>
      </c>
    </row>
    <row r="119" spans="1:52">
      <c r="A119" s="368" t="s">
        <v>63</v>
      </c>
      <c r="B119" s="368"/>
      <c r="C119" s="69">
        <f>COUNTIF(AA5:AA49,"&lt;=20")-(C117+C116+C118)</f>
        <v>0</v>
      </c>
      <c r="D119" s="88" t="e">
        <f>C119/SUM(C116:C119)*100</f>
        <v>#DIV/0!</v>
      </c>
      <c r="E119" s="69">
        <f>COUNTIF(AB5:AB49,"&lt;=20")-(E117+E116+E118)</f>
        <v>0</v>
      </c>
      <c r="F119" s="88" t="e">
        <f>E119/SUM(E116:E119)*100</f>
        <v>#DIV/0!</v>
      </c>
      <c r="G119" s="69">
        <f>COUNTIF(AC5:AC49,"&lt;=20")-(G117+G116+G118)</f>
        <v>0</v>
      </c>
      <c r="H119" s="88" t="e">
        <f>G119/SUM(G116:G119)*100</f>
        <v>#DIV/0!</v>
      </c>
      <c r="I119" s="69">
        <f>COUNTIF(AD5:AD49,"&lt;=20")-(I117+I116+I118)</f>
        <v>0</v>
      </c>
      <c r="J119" s="88" t="e">
        <f>I119/SUM(I116:I119)*100</f>
        <v>#DIV/0!</v>
      </c>
      <c r="M119" s="69">
        <f>COUNTIF(AF5:AF49,"&lt;=20")-(M117+M116+M118)</f>
        <v>0</v>
      </c>
      <c r="N119" s="88">
        <f>M119/SUM(M116:M119)*100</f>
        <v>0</v>
      </c>
    </row>
    <row r="126" spans="1:52" s="82" customFormat="1">
      <c r="A126" s="344" t="s">
        <v>6</v>
      </c>
      <c r="B126" s="345"/>
      <c r="C126" s="350" t="str">
        <f>C1</f>
        <v/>
      </c>
      <c r="D126" s="351"/>
      <c r="E126" s="351"/>
      <c r="F126" s="351"/>
      <c r="G126" s="81"/>
      <c r="H126" s="346" t="s">
        <v>7</v>
      </c>
      <c r="I126" s="346"/>
      <c r="J126" s="350" t="str">
        <f>J1</f>
        <v/>
      </c>
      <c r="K126" s="351"/>
      <c r="L126" s="351"/>
      <c r="M126" s="351"/>
      <c r="N126" s="81"/>
      <c r="O126" s="346" t="s">
        <v>8</v>
      </c>
      <c r="P126" s="345"/>
      <c r="Q126" s="350" t="str">
        <f>Q1</f>
        <v/>
      </c>
      <c r="R126" s="351"/>
      <c r="S126" s="351"/>
      <c r="T126" s="81"/>
      <c r="U126" s="346" t="s">
        <v>9</v>
      </c>
      <c r="V126" s="345"/>
      <c r="W126" s="350" t="str">
        <f>W1</f>
        <v>2019-2018</v>
      </c>
      <c r="X126" s="351"/>
      <c r="Y126" s="351"/>
      <c r="Z126" s="81"/>
      <c r="AA126" s="81"/>
      <c r="AB126" s="81"/>
      <c r="AM126" s="198"/>
      <c r="AN126" s="198"/>
      <c r="AO126" s="198"/>
      <c r="AP126" s="198"/>
      <c r="AQ126" s="198"/>
      <c r="AR126" s="198"/>
      <c r="AS126" s="198"/>
      <c r="AT126" s="198"/>
      <c r="AU126" s="198"/>
      <c r="AV126" s="198"/>
      <c r="AW126" s="198"/>
      <c r="AX126" s="198"/>
      <c r="AY126" s="198"/>
      <c r="AZ126" s="198"/>
    </row>
    <row r="128" spans="1:52" ht="23.25">
      <c r="K128" s="381" t="s">
        <v>119</v>
      </c>
      <c r="L128" s="382"/>
      <c r="M128" s="382"/>
      <c r="N128" s="382"/>
      <c r="O128" s="382"/>
      <c r="P128" s="382"/>
      <c r="Q128" s="382"/>
      <c r="R128" s="383"/>
      <c r="S128" s="102"/>
      <c r="T128" s="102"/>
      <c r="U128" s="102"/>
    </row>
    <row r="129" spans="1:13" ht="18">
      <c r="M129" s="71" t="s">
        <v>65</v>
      </c>
    </row>
    <row r="131" spans="1:13" ht="36.75">
      <c r="B131" s="72"/>
      <c r="C131" s="73" t="s">
        <v>66</v>
      </c>
      <c r="D131" s="73" t="s">
        <v>67</v>
      </c>
      <c r="E131" s="72" t="s">
        <v>68</v>
      </c>
    </row>
    <row r="132" spans="1:13">
      <c r="B132" s="72" t="s">
        <v>69</v>
      </c>
      <c r="C132" s="26">
        <f>COUNTIFS(C5:C49,"أنثى",AI5:AI49,"&lt;10")</f>
        <v>0</v>
      </c>
      <c r="D132" s="26">
        <f>COUNTIFS(C5:C49,"أنثى",AI5:AI49,"&gt;=10")</f>
        <v>0</v>
      </c>
      <c r="E132" s="26">
        <f>SUM(C132:D132)</f>
        <v>0</v>
      </c>
    </row>
    <row r="133" spans="1:13">
      <c r="B133" s="72" t="s">
        <v>70</v>
      </c>
      <c r="C133" s="26">
        <f>COUNTIFS(C5:C49,"ذكر",AI5:AI49,"&lt;10")</f>
        <v>0</v>
      </c>
      <c r="D133" s="26">
        <f>COUNTIFS(C5:C49,"ذكر",AI5:AI49,"&gt;=10")</f>
        <v>0</v>
      </c>
      <c r="E133" s="26">
        <f>SUM(C133:D133)</f>
        <v>0</v>
      </c>
    </row>
    <row r="134" spans="1:13">
      <c r="B134" s="72" t="s">
        <v>68</v>
      </c>
      <c r="C134" s="26">
        <f>SUM(C132:C133)</f>
        <v>0</v>
      </c>
      <c r="D134" s="26">
        <f>SUM(D132:D133)</f>
        <v>0</v>
      </c>
      <c r="E134" s="74"/>
    </row>
    <row r="143" spans="1:13">
      <c r="A143" s="16"/>
    </row>
    <row r="144" spans="1:13">
      <c r="A144" s="16"/>
    </row>
    <row r="145" spans="1:1">
      <c r="A145" s="16"/>
    </row>
    <row r="146" spans="1:1">
      <c r="A146" s="16"/>
    </row>
    <row r="168" spans="1:52" s="82" customFormat="1">
      <c r="A168" s="384" t="s">
        <v>6</v>
      </c>
      <c r="B168" s="384"/>
      <c r="C168" s="457" t="str">
        <f>C1</f>
        <v/>
      </c>
      <c r="D168" s="457"/>
      <c r="E168" s="457"/>
      <c r="F168" s="457"/>
      <c r="G168" s="81"/>
      <c r="H168" s="384" t="s">
        <v>7</v>
      </c>
      <c r="I168" s="384"/>
      <c r="J168" s="457" t="str">
        <f>J1</f>
        <v/>
      </c>
      <c r="K168" s="457"/>
      <c r="L168" s="457"/>
      <c r="M168" s="457"/>
      <c r="N168" s="81"/>
      <c r="O168" s="384" t="s">
        <v>8</v>
      </c>
      <c r="P168" s="384"/>
      <c r="Q168" s="457" t="str">
        <f>Q1</f>
        <v/>
      </c>
      <c r="R168" s="457"/>
      <c r="S168" s="457"/>
      <c r="T168" s="81"/>
      <c r="U168" s="384" t="s">
        <v>9</v>
      </c>
      <c r="V168" s="384"/>
      <c r="W168" s="457" t="str">
        <f>W1</f>
        <v>2019-2018</v>
      </c>
      <c r="X168" s="457"/>
      <c r="Y168" s="457"/>
      <c r="Z168" s="81"/>
      <c r="AA168" s="81"/>
      <c r="AB168" s="81"/>
      <c r="AM168" s="198"/>
      <c r="AN168" s="198"/>
      <c r="AO168" s="198"/>
      <c r="AP168" s="198"/>
      <c r="AQ168" s="198"/>
      <c r="AR168" s="198"/>
      <c r="AS168" s="198"/>
      <c r="AT168" s="198"/>
      <c r="AU168" s="198"/>
      <c r="AV168" s="198"/>
      <c r="AW168" s="198"/>
      <c r="AX168" s="198"/>
      <c r="AY168" s="198"/>
      <c r="AZ168" s="198"/>
    </row>
    <row r="169" spans="1:52" ht="20.25">
      <c r="J169" s="461" t="s">
        <v>119</v>
      </c>
      <c r="K169" s="462"/>
      <c r="L169" s="462"/>
      <c r="M169" s="462"/>
      <c r="N169" s="462"/>
      <c r="O169" s="462"/>
      <c r="P169" s="462"/>
      <c r="Q169" s="462"/>
      <c r="R169" s="462"/>
      <c r="S169" s="462"/>
      <c r="T169" s="462"/>
      <c r="U169" s="463"/>
    </row>
    <row r="170" spans="1:52" ht="18">
      <c r="L170" s="71" t="s">
        <v>71</v>
      </c>
    </row>
    <row r="171" spans="1:52">
      <c r="C171" s="458" t="s">
        <v>16</v>
      </c>
      <c r="D171" s="458"/>
      <c r="E171" s="458"/>
      <c r="F171" s="458"/>
      <c r="H171" s="459" t="s">
        <v>17</v>
      </c>
      <c r="I171" s="459"/>
      <c r="J171" s="459"/>
      <c r="K171" s="459"/>
      <c r="P171" s="378" t="s">
        <v>18</v>
      </c>
      <c r="Q171" s="378"/>
      <c r="R171" s="378"/>
      <c r="S171" s="378"/>
      <c r="V171" s="365" t="s">
        <v>19</v>
      </c>
      <c r="W171" s="365"/>
      <c r="X171" s="365"/>
      <c r="Y171" s="365"/>
    </row>
    <row r="172" spans="1:52" ht="24.75">
      <c r="C172" s="72"/>
      <c r="D172" s="73" t="s">
        <v>66</v>
      </c>
      <c r="E172" s="73" t="s">
        <v>67</v>
      </c>
      <c r="F172" s="72" t="s">
        <v>68</v>
      </c>
      <c r="H172" s="72"/>
      <c r="I172" s="73" t="s">
        <v>66</v>
      </c>
      <c r="J172" s="73" t="s">
        <v>67</v>
      </c>
      <c r="K172" s="72" t="s">
        <v>68</v>
      </c>
      <c r="P172" s="72"/>
      <c r="Q172" s="73" t="s">
        <v>66</v>
      </c>
      <c r="R172" s="73" t="s">
        <v>67</v>
      </c>
      <c r="S172" s="72" t="s">
        <v>68</v>
      </c>
      <c r="T172" s="75"/>
      <c r="V172" s="72"/>
      <c r="W172" s="73" t="s">
        <v>66</v>
      </c>
      <c r="X172" s="73" t="s">
        <v>67</v>
      </c>
      <c r="Y172" s="72" t="s">
        <v>68</v>
      </c>
    </row>
    <row r="173" spans="1:52">
      <c r="C173" s="72" t="s">
        <v>69</v>
      </c>
      <c r="D173" s="26">
        <f>COUNTIFS(C5:C49,"أنثى",I5:I49,"&lt;10")</f>
        <v>0</v>
      </c>
      <c r="E173" s="26">
        <f>COUNTIFS(C5:C49,"أنثى",I5:I49,"&gt;=10")</f>
        <v>0</v>
      </c>
      <c r="F173" s="26">
        <f>SUM(D173:E173)</f>
        <v>0</v>
      </c>
      <c r="H173" s="72" t="s">
        <v>69</v>
      </c>
      <c r="I173" s="26">
        <f>COUNTIFS(C5:C49,"أنثى",O5:O49,"&lt;10")</f>
        <v>0</v>
      </c>
      <c r="J173" s="26">
        <f>COUNTIFS(C5:C49,"أنثى",O5:O49,"&gt;=10")</f>
        <v>0</v>
      </c>
      <c r="K173" s="26">
        <f>SUM(I173:J173)</f>
        <v>0</v>
      </c>
      <c r="P173" s="72" t="s">
        <v>69</v>
      </c>
      <c r="Q173" s="26">
        <f>COUNTIFS(C5:C49,"أنثى",Y5:Y49,"&lt;10")</f>
        <v>0</v>
      </c>
      <c r="R173" s="26">
        <f>COUNTIFS(C5:C49,"أنثى",Y5:Y49,"&gt;=10")</f>
        <v>0</v>
      </c>
      <c r="S173" s="26">
        <f>SUM(Q173:R173)</f>
        <v>0</v>
      </c>
      <c r="T173" s="74"/>
      <c r="V173" s="72" t="s">
        <v>69</v>
      </c>
      <c r="W173" s="26">
        <f>COUNTIFS(C5:C49,"أنثى",AF5:AF49,"&lt;10")</f>
        <v>0</v>
      </c>
      <c r="X173" s="26">
        <f>COUNTIFS(C5:C49,"أنثى",AF5:AF49,"&gt;=10")</f>
        <v>0</v>
      </c>
      <c r="Y173" s="26">
        <f>SUM(W173:X173)</f>
        <v>0</v>
      </c>
    </row>
    <row r="174" spans="1:52">
      <c r="C174" s="72" t="s">
        <v>70</v>
      </c>
      <c r="D174" s="26">
        <f>COUNTIFS(C5:C49,"ذكر",I5:I49,"&lt;10")</f>
        <v>0</v>
      </c>
      <c r="E174" s="26">
        <f>COUNTIFS(C5:C49,"ذكر",I5:I49,"&gt;=10")</f>
        <v>0</v>
      </c>
      <c r="F174" s="26">
        <f>SUM(D174:E174)</f>
        <v>0</v>
      </c>
      <c r="H174" s="72" t="s">
        <v>70</v>
      </c>
      <c r="I174" s="26">
        <f>COUNTIFS(C5:C49,"ذكر",O5:O49,"&lt;10")</f>
        <v>0</v>
      </c>
      <c r="J174" s="26">
        <f>COUNTIFS(C5:C49,"ذكر",O5:O49,"&gt;=10")</f>
        <v>0</v>
      </c>
      <c r="K174" s="26">
        <f>SUM(I174:J174)</f>
        <v>0</v>
      </c>
      <c r="P174" s="72" t="s">
        <v>70</v>
      </c>
      <c r="Q174" s="26">
        <f>COUNTIFS(C5:C49,"ذكر",Y5:Y49,"&lt;10")</f>
        <v>0</v>
      </c>
      <c r="R174" s="26">
        <f>COUNTIFS(C5:C49,"ذكر",Y5:Y49,"&gt;=10")</f>
        <v>0</v>
      </c>
      <c r="S174" s="26">
        <f>SUM(Q174:R174)</f>
        <v>0</v>
      </c>
      <c r="T174" s="74"/>
      <c r="V174" s="72" t="s">
        <v>70</v>
      </c>
      <c r="W174" s="26">
        <f>COUNTIFS(C5:C49,"ذكر",AF5:AF49,"&lt;10")</f>
        <v>0</v>
      </c>
      <c r="X174" s="26">
        <f>COUNTIFS(C5:C49,"ذكر",AF5:AF49,"&gt;=10")</f>
        <v>0</v>
      </c>
      <c r="Y174" s="26">
        <f>SUM(W174:X174)</f>
        <v>0</v>
      </c>
    </row>
    <row r="175" spans="1:52">
      <c r="C175" s="72" t="s">
        <v>68</v>
      </c>
      <c r="D175" s="26">
        <f>SUM(D173:D174)</f>
        <v>0</v>
      </c>
      <c r="E175" s="26">
        <f>SUM(E173:E174)</f>
        <v>0</v>
      </c>
      <c r="H175" s="72" t="s">
        <v>68</v>
      </c>
      <c r="I175" s="26">
        <f>SUM(I173:I174)</f>
        <v>0</v>
      </c>
      <c r="J175" s="26">
        <f>SUM(J173:J174)</f>
        <v>0</v>
      </c>
      <c r="P175" s="72" t="s">
        <v>68</v>
      </c>
      <c r="Q175" s="26">
        <f>SUM(Q173:Q174)</f>
        <v>0</v>
      </c>
      <c r="R175" s="26">
        <f>SUM(R173:R174)</f>
        <v>0</v>
      </c>
      <c r="V175" s="72" t="s">
        <v>68</v>
      </c>
      <c r="W175" s="26">
        <f>SUM(W173:W174)</f>
        <v>0</v>
      </c>
      <c r="X175" s="26">
        <f>SUM(X173:X174)</f>
        <v>0</v>
      </c>
    </row>
  </sheetData>
  <sheetProtection formatCells="0" formatColumns="0" formatRows="0" insertColumns="0" insertRows="0" insertHyperlinks="0" deleteColumns="0" deleteRows="0" sort="0" autoFilter="0" pivotTables="0"/>
  <mergeCells count="86">
    <mergeCell ref="AS5:AV5"/>
    <mergeCell ref="C1:F1"/>
    <mergeCell ref="H1:I1"/>
    <mergeCell ref="J1:M1"/>
    <mergeCell ref="Q1:S1"/>
    <mergeCell ref="W1:Y1"/>
    <mergeCell ref="AA3:AG3"/>
    <mergeCell ref="AH3:AK3"/>
    <mergeCell ref="D3:J3"/>
    <mergeCell ref="K3:P3"/>
    <mergeCell ref="Q3:Z3"/>
    <mergeCell ref="C51:F51"/>
    <mergeCell ref="H51:I51"/>
    <mergeCell ref="J51:M51"/>
    <mergeCell ref="Q51:S51"/>
    <mergeCell ref="W51:Y51"/>
    <mergeCell ref="K52:V52"/>
    <mergeCell ref="B55:C55"/>
    <mergeCell ref="B56:C56"/>
    <mergeCell ref="A57:A62"/>
    <mergeCell ref="B57:C57"/>
    <mergeCell ref="B58:C58"/>
    <mergeCell ref="B59:C59"/>
    <mergeCell ref="B61:C61"/>
    <mergeCell ref="B62:C62"/>
    <mergeCell ref="N65:R65"/>
    <mergeCell ref="S66:T66"/>
    <mergeCell ref="V66:W66"/>
    <mergeCell ref="S67:T67"/>
    <mergeCell ref="B68:F68"/>
    <mergeCell ref="S68:T68"/>
    <mergeCell ref="B69:F69"/>
    <mergeCell ref="S69:T69"/>
    <mergeCell ref="S70:T70"/>
    <mergeCell ref="C91:F91"/>
    <mergeCell ref="H91:I91"/>
    <mergeCell ref="J91:M91"/>
    <mergeCell ref="Q91:S91"/>
    <mergeCell ref="A98:B98"/>
    <mergeCell ref="A111:B111"/>
    <mergeCell ref="A112:B112"/>
    <mergeCell ref="A115:B115"/>
    <mergeCell ref="A116:B116"/>
    <mergeCell ref="W91:Y91"/>
    <mergeCell ref="K93:R93"/>
    <mergeCell ref="A95:B95"/>
    <mergeCell ref="A96:B96"/>
    <mergeCell ref="A97:B97"/>
    <mergeCell ref="A91:B91"/>
    <mergeCell ref="O91:P91"/>
    <mergeCell ref="U91:V91"/>
    <mergeCell ref="A117:B117"/>
    <mergeCell ref="W126:Y126"/>
    <mergeCell ref="K128:R128"/>
    <mergeCell ref="O126:P126"/>
    <mergeCell ref="U126:V126"/>
    <mergeCell ref="C126:F126"/>
    <mergeCell ref="A118:B118"/>
    <mergeCell ref="A119:B119"/>
    <mergeCell ref="A126:B126"/>
    <mergeCell ref="C168:F168"/>
    <mergeCell ref="H168:I168"/>
    <mergeCell ref="J168:M168"/>
    <mergeCell ref="Q168:S168"/>
    <mergeCell ref="W168:Y168"/>
    <mergeCell ref="J169:U169"/>
    <mergeCell ref="C171:F171"/>
    <mergeCell ref="H171:K171"/>
    <mergeCell ref="P171:S171"/>
    <mergeCell ref="V171:Y171"/>
    <mergeCell ref="A168:B168"/>
    <mergeCell ref="O168:P168"/>
    <mergeCell ref="U168:V168"/>
    <mergeCell ref="A1:B1"/>
    <mergeCell ref="O1:P1"/>
    <mergeCell ref="U1:V1"/>
    <mergeCell ref="U51:V51"/>
    <mergeCell ref="O51:P51"/>
    <mergeCell ref="A51:B51"/>
    <mergeCell ref="H126:I126"/>
    <mergeCell ref="J126:M126"/>
    <mergeCell ref="Q126:S126"/>
    <mergeCell ref="A99:B99"/>
    <mergeCell ref="A108:B108"/>
    <mergeCell ref="A109:B109"/>
    <mergeCell ref="A110:B110"/>
  </mergeCells>
  <conditionalFormatting sqref="M5:M49">
    <cfRule type="cellIs" dxfId="86" priority="1" stopIfTrue="1" operator="equal">
      <formula>$M$56</formula>
    </cfRule>
    <cfRule type="cellIs" dxfId="85" priority="2" stopIfTrue="1" operator="equal">
      <formula>$M$55</formula>
    </cfRule>
  </conditionalFormatting>
  <conditionalFormatting sqref="U5:U49">
    <cfRule type="cellIs" dxfId="84" priority="3" stopIfTrue="1" operator="equal">
      <formula>$U$56</formula>
    </cfRule>
    <cfRule type="cellIs" dxfId="83" priority="4" stopIfTrue="1" operator="equal">
      <formula>$U$55</formula>
    </cfRule>
  </conditionalFormatting>
  <conditionalFormatting sqref="V5:V49">
    <cfRule type="cellIs" dxfId="82" priority="5" stopIfTrue="1" operator="equal">
      <formula>$V$56</formula>
    </cfRule>
    <cfRule type="cellIs" dxfId="81" priority="6" stopIfTrue="1" operator="equal">
      <formula>$V$55</formula>
    </cfRule>
  </conditionalFormatting>
  <conditionalFormatting sqref="W5:W49">
    <cfRule type="cellIs" dxfId="80" priority="7" stopIfTrue="1" operator="equal">
      <formula>$W$56</formula>
    </cfRule>
    <cfRule type="cellIs" dxfId="79" priority="8" stopIfTrue="1" operator="equal">
      <formula>$W$55</formula>
    </cfRule>
    <cfRule type="cellIs" dxfId="78" priority="9" stopIfTrue="1" operator="equal">
      <formula>7.77</formula>
    </cfRule>
  </conditionalFormatting>
  <conditionalFormatting sqref="AA5:AA49">
    <cfRule type="cellIs" dxfId="77" priority="10" stopIfTrue="1" operator="equal">
      <formula>$AA$56</formula>
    </cfRule>
    <cfRule type="cellIs" dxfId="76" priority="11" stopIfTrue="1" operator="equal">
      <formula>$AA$55</formula>
    </cfRule>
  </conditionalFormatting>
  <conditionalFormatting sqref="AB5:AB49">
    <cfRule type="cellIs" dxfId="75" priority="12" stopIfTrue="1" operator="equal">
      <formula>$AB$56</formula>
    </cfRule>
    <cfRule type="cellIs" dxfId="74" priority="13" stopIfTrue="1" operator="equal">
      <formula>$AB$55</formula>
    </cfRule>
  </conditionalFormatting>
  <conditionalFormatting sqref="K5:K49">
    <cfRule type="cellIs" dxfId="73" priority="14" stopIfTrue="1" operator="equal">
      <formula>$K$56</formula>
    </cfRule>
    <cfRule type="cellIs" dxfId="72" priority="15" stopIfTrue="1" operator="equal">
      <formula>$K$55</formula>
    </cfRule>
  </conditionalFormatting>
  <conditionalFormatting sqref="G5:G49">
    <cfRule type="cellIs" dxfId="71" priority="16" stopIfTrue="1" operator="equal">
      <formula>$G$56</formula>
    </cfRule>
    <cfRule type="cellIs" dxfId="70" priority="17" stopIfTrue="1" operator="equal">
      <formula>$G$55</formula>
    </cfRule>
  </conditionalFormatting>
  <conditionalFormatting sqref="F5:F49">
    <cfRule type="cellIs" dxfId="69" priority="18" stopIfTrue="1" operator="equal">
      <formula>$F$56</formula>
    </cfRule>
    <cfRule type="cellIs" dxfId="68" priority="19" stopIfTrue="1" operator="equal">
      <formula>$F$55</formula>
    </cfRule>
  </conditionalFormatting>
  <conditionalFormatting sqref="E5:E49">
    <cfRule type="cellIs" dxfId="67" priority="20" stopIfTrue="1" operator="equal">
      <formula>$E$56</formula>
    </cfRule>
    <cfRule type="cellIs" dxfId="66" priority="21" stopIfTrue="1" operator="equal">
      <formula>$E$55</formula>
    </cfRule>
  </conditionalFormatting>
  <conditionalFormatting sqref="D5:D49">
    <cfRule type="cellIs" dxfId="65" priority="22" stopIfTrue="1" operator="equal">
      <formula>$D$56</formula>
    </cfRule>
    <cfRule type="cellIs" dxfId="64" priority="23" stopIfTrue="1" operator="equal">
      <formula>$D$55</formula>
    </cfRule>
  </conditionalFormatting>
  <conditionalFormatting sqref="R5:R49">
    <cfRule type="cellIs" dxfId="63" priority="24" stopIfTrue="1" operator="equal">
      <formula>$R$56</formula>
    </cfRule>
    <cfRule type="cellIs" dxfId="62" priority="25" stopIfTrue="1" operator="equal">
      <formula>$R$55</formula>
    </cfRule>
  </conditionalFormatting>
  <conditionalFormatting sqref="T5:T49">
    <cfRule type="cellIs" dxfId="61" priority="26" stopIfTrue="1" operator="equal">
      <formula>$T$56</formula>
    </cfRule>
    <cfRule type="cellIs" dxfId="60" priority="27" stopIfTrue="1" operator="equal">
      <formula>$T$55</formula>
    </cfRule>
  </conditionalFormatting>
  <conditionalFormatting sqref="L5:L49">
    <cfRule type="cellIs" dxfId="59" priority="28" stopIfTrue="1" operator="equal">
      <formula>$L$56</formula>
    </cfRule>
    <cfRule type="cellIs" dxfId="58" priority="29" stopIfTrue="1" operator="equal">
      <formula>$L$55</formula>
    </cfRule>
  </conditionalFormatting>
  <conditionalFormatting sqref="S5:S49">
    <cfRule type="cellIs" dxfId="57" priority="30" stopIfTrue="1" operator="equal">
      <formula>$S$56</formula>
    </cfRule>
    <cfRule type="cellIs" dxfId="56" priority="31" stopIfTrue="1" operator="equal">
      <formula>$S$55</formula>
    </cfRule>
  </conditionalFormatting>
  <conditionalFormatting sqref="Q5:Q49">
    <cfRule type="cellIs" dxfId="55" priority="32" stopIfTrue="1" operator="equal">
      <formula>$Q$56</formula>
    </cfRule>
    <cfRule type="cellIs" dxfId="54" priority="33" stopIfTrue="1" operator="equal">
      <formula>$Q$55</formula>
    </cfRule>
  </conditionalFormatting>
  <conditionalFormatting sqref="AD5:AD49">
    <cfRule type="cellIs" dxfId="53" priority="34" stopIfTrue="1" operator="equal">
      <formula>$AD$56</formula>
    </cfRule>
    <cfRule type="cellIs" dxfId="52" priority="35" stopIfTrue="1" operator="equal">
      <formula>$AD$55</formula>
    </cfRule>
  </conditionalFormatting>
  <conditionalFormatting sqref="AC5:AC49">
    <cfRule type="cellIs" dxfId="51" priority="36" stopIfTrue="1" operator="equal">
      <formula>$AC$56</formula>
    </cfRule>
    <cfRule type="cellIs" dxfId="50" priority="37" stopIfTrue="1" operator="equal">
      <formula>$AC$55</formula>
    </cfRule>
  </conditionalFormatting>
  <dataValidations count="2">
    <dataValidation type="decimal" allowBlank="1" showInputMessage="1" showErrorMessage="1" errorTitle="تصحيح العدد" error="العدد يجب أن يكون بين 0 و 20" sqref="K5:M49 JH5:JJ49 TD5:TF49 ACZ5:ADB49 AMV5:AMX49 AWR5:AWT49 BGN5:BGP49 BQJ5:BQL49 CAF5:CAH49 CKB5:CKD49 CTX5:CTZ49 DDT5:DDV49 DNP5:DNR49 DXL5:DXN49 EHH5:EHJ49 ERD5:ERF49 FAZ5:FBB49 FKV5:FKX49 FUR5:FUT49 GEN5:GEP49 GOJ5:GOL49 GYF5:GYH49 HIB5:HID49 HRX5:HRZ49 IBT5:IBV49 ILP5:ILR49 IVL5:IVN49 JFH5:JFJ49 JPD5:JPF49 JYZ5:JZB49 KIV5:KIX49 KSR5:KST49 LCN5:LCP49 LMJ5:LML49 LWF5:LWH49 MGB5:MGD49 MPX5:MPZ49 MZT5:MZV49 NJP5:NJR49 NTL5:NTN49 ODH5:ODJ49 OND5:ONF49 OWZ5:OXB49 PGV5:PGX49 PQR5:PQT49 QAN5:QAP49 QKJ5:QKL49 QUF5:QUH49 REB5:RED49 RNX5:RNZ49 RXT5:RXV49 SHP5:SHR49 SRL5:SRN49 TBH5:TBJ49 TLD5:TLF49 TUZ5:TVB49 UEV5:UEX49 UOR5:UOT49 UYN5:UYP49 VIJ5:VIL49 VSF5:VSH49 WCB5:WCD49 WLX5:WLZ49 WVT5:WVV49 K65551:M65585 JH65551:JJ65585 TD65551:TF65585 ACZ65551:ADB65585 AMV65551:AMX65585 AWR65551:AWT65585 BGN65551:BGP65585 BQJ65551:BQL65585 CAF65551:CAH65585 CKB65551:CKD65585 CTX65551:CTZ65585 DDT65551:DDV65585 DNP65551:DNR65585 DXL65551:DXN65585 EHH65551:EHJ65585 ERD65551:ERF65585 FAZ65551:FBB65585 FKV65551:FKX65585 FUR65551:FUT65585 GEN65551:GEP65585 GOJ65551:GOL65585 GYF65551:GYH65585 HIB65551:HID65585 HRX65551:HRZ65585 IBT65551:IBV65585 ILP65551:ILR65585 IVL65551:IVN65585 JFH65551:JFJ65585 JPD65551:JPF65585 JYZ65551:JZB65585 KIV65551:KIX65585 KSR65551:KST65585 LCN65551:LCP65585 LMJ65551:LML65585 LWF65551:LWH65585 MGB65551:MGD65585 MPX65551:MPZ65585 MZT65551:MZV65585 NJP65551:NJR65585 NTL65551:NTN65585 ODH65551:ODJ65585 OND65551:ONF65585 OWZ65551:OXB65585 PGV65551:PGX65585 PQR65551:PQT65585 QAN65551:QAP65585 QKJ65551:QKL65585 QUF65551:QUH65585 REB65551:RED65585 RNX65551:RNZ65585 RXT65551:RXV65585 SHP65551:SHR65585 SRL65551:SRN65585 TBH65551:TBJ65585 TLD65551:TLF65585 TUZ65551:TVB65585 UEV65551:UEX65585 UOR65551:UOT65585 UYN65551:UYP65585 VIJ65551:VIL65585 VSF65551:VSH65585 WCB65551:WCD65585 WLX65551:WLZ65585 WVT65551:WVV65585 K131087:M131121 JH131087:JJ131121 TD131087:TF131121 ACZ131087:ADB131121 AMV131087:AMX131121 AWR131087:AWT131121 BGN131087:BGP131121 BQJ131087:BQL131121 CAF131087:CAH131121 CKB131087:CKD131121 CTX131087:CTZ131121 DDT131087:DDV131121 DNP131087:DNR131121 DXL131087:DXN131121 EHH131087:EHJ131121 ERD131087:ERF131121 FAZ131087:FBB131121 FKV131087:FKX131121 FUR131087:FUT131121 GEN131087:GEP131121 GOJ131087:GOL131121 GYF131087:GYH131121 HIB131087:HID131121 HRX131087:HRZ131121 IBT131087:IBV131121 ILP131087:ILR131121 IVL131087:IVN131121 JFH131087:JFJ131121 JPD131087:JPF131121 JYZ131087:JZB131121 KIV131087:KIX131121 KSR131087:KST131121 LCN131087:LCP131121 LMJ131087:LML131121 LWF131087:LWH131121 MGB131087:MGD131121 MPX131087:MPZ131121 MZT131087:MZV131121 NJP131087:NJR131121 NTL131087:NTN131121 ODH131087:ODJ131121 OND131087:ONF131121 OWZ131087:OXB131121 PGV131087:PGX131121 PQR131087:PQT131121 QAN131087:QAP131121 QKJ131087:QKL131121 QUF131087:QUH131121 REB131087:RED131121 RNX131087:RNZ131121 RXT131087:RXV131121 SHP131087:SHR131121 SRL131087:SRN131121 TBH131087:TBJ131121 TLD131087:TLF131121 TUZ131087:TVB131121 UEV131087:UEX131121 UOR131087:UOT131121 UYN131087:UYP131121 VIJ131087:VIL131121 VSF131087:VSH131121 WCB131087:WCD131121 WLX131087:WLZ131121 WVT131087:WVV131121 K196623:M196657 JH196623:JJ196657 TD196623:TF196657 ACZ196623:ADB196657 AMV196623:AMX196657 AWR196623:AWT196657 BGN196623:BGP196657 BQJ196623:BQL196657 CAF196623:CAH196657 CKB196623:CKD196657 CTX196623:CTZ196657 DDT196623:DDV196657 DNP196623:DNR196657 DXL196623:DXN196657 EHH196623:EHJ196657 ERD196623:ERF196657 FAZ196623:FBB196657 FKV196623:FKX196657 FUR196623:FUT196657 GEN196623:GEP196657 GOJ196623:GOL196657 GYF196623:GYH196657 HIB196623:HID196657 HRX196623:HRZ196657 IBT196623:IBV196657 ILP196623:ILR196657 IVL196623:IVN196657 JFH196623:JFJ196657 JPD196623:JPF196657 JYZ196623:JZB196657 KIV196623:KIX196657 KSR196623:KST196657 LCN196623:LCP196657 LMJ196623:LML196657 LWF196623:LWH196657 MGB196623:MGD196657 MPX196623:MPZ196657 MZT196623:MZV196657 NJP196623:NJR196657 NTL196623:NTN196657 ODH196623:ODJ196657 OND196623:ONF196657 OWZ196623:OXB196657 PGV196623:PGX196657 PQR196623:PQT196657 QAN196623:QAP196657 QKJ196623:QKL196657 QUF196623:QUH196657 REB196623:RED196657 RNX196623:RNZ196657 RXT196623:RXV196657 SHP196623:SHR196657 SRL196623:SRN196657 TBH196623:TBJ196657 TLD196623:TLF196657 TUZ196623:TVB196657 UEV196623:UEX196657 UOR196623:UOT196657 UYN196623:UYP196657 VIJ196623:VIL196657 VSF196623:VSH196657 WCB196623:WCD196657 WLX196623:WLZ196657 WVT196623:WVV196657 K262159:M262193 JH262159:JJ262193 TD262159:TF262193 ACZ262159:ADB262193 AMV262159:AMX262193 AWR262159:AWT262193 BGN262159:BGP262193 BQJ262159:BQL262193 CAF262159:CAH262193 CKB262159:CKD262193 CTX262159:CTZ262193 DDT262159:DDV262193 DNP262159:DNR262193 DXL262159:DXN262193 EHH262159:EHJ262193 ERD262159:ERF262193 FAZ262159:FBB262193 FKV262159:FKX262193 FUR262159:FUT262193 GEN262159:GEP262193 GOJ262159:GOL262193 GYF262159:GYH262193 HIB262159:HID262193 HRX262159:HRZ262193 IBT262159:IBV262193 ILP262159:ILR262193 IVL262159:IVN262193 JFH262159:JFJ262193 JPD262159:JPF262193 JYZ262159:JZB262193 KIV262159:KIX262193 KSR262159:KST262193 LCN262159:LCP262193 LMJ262159:LML262193 LWF262159:LWH262193 MGB262159:MGD262193 MPX262159:MPZ262193 MZT262159:MZV262193 NJP262159:NJR262193 NTL262159:NTN262193 ODH262159:ODJ262193 OND262159:ONF262193 OWZ262159:OXB262193 PGV262159:PGX262193 PQR262159:PQT262193 QAN262159:QAP262193 QKJ262159:QKL262193 QUF262159:QUH262193 REB262159:RED262193 RNX262159:RNZ262193 RXT262159:RXV262193 SHP262159:SHR262193 SRL262159:SRN262193 TBH262159:TBJ262193 TLD262159:TLF262193 TUZ262159:TVB262193 UEV262159:UEX262193 UOR262159:UOT262193 UYN262159:UYP262193 VIJ262159:VIL262193 VSF262159:VSH262193 WCB262159:WCD262193 WLX262159:WLZ262193 WVT262159:WVV262193 K327695:M327729 JH327695:JJ327729 TD327695:TF327729 ACZ327695:ADB327729 AMV327695:AMX327729 AWR327695:AWT327729 BGN327695:BGP327729 BQJ327695:BQL327729 CAF327695:CAH327729 CKB327695:CKD327729 CTX327695:CTZ327729 DDT327695:DDV327729 DNP327695:DNR327729 DXL327695:DXN327729 EHH327695:EHJ327729 ERD327695:ERF327729 FAZ327695:FBB327729 FKV327695:FKX327729 FUR327695:FUT327729 GEN327695:GEP327729 GOJ327695:GOL327729 GYF327695:GYH327729 HIB327695:HID327729 HRX327695:HRZ327729 IBT327695:IBV327729 ILP327695:ILR327729 IVL327695:IVN327729 JFH327695:JFJ327729 JPD327695:JPF327729 JYZ327695:JZB327729 KIV327695:KIX327729 KSR327695:KST327729 LCN327695:LCP327729 LMJ327695:LML327729 LWF327695:LWH327729 MGB327695:MGD327729 MPX327695:MPZ327729 MZT327695:MZV327729 NJP327695:NJR327729 NTL327695:NTN327729 ODH327695:ODJ327729 OND327695:ONF327729 OWZ327695:OXB327729 PGV327695:PGX327729 PQR327695:PQT327729 QAN327695:QAP327729 QKJ327695:QKL327729 QUF327695:QUH327729 REB327695:RED327729 RNX327695:RNZ327729 RXT327695:RXV327729 SHP327695:SHR327729 SRL327695:SRN327729 TBH327695:TBJ327729 TLD327695:TLF327729 TUZ327695:TVB327729 UEV327695:UEX327729 UOR327695:UOT327729 UYN327695:UYP327729 VIJ327695:VIL327729 VSF327695:VSH327729 WCB327695:WCD327729 WLX327695:WLZ327729 WVT327695:WVV327729 K393231:M393265 JH393231:JJ393265 TD393231:TF393265 ACZ393231:ADB393265 AMV393231:AMX393265 AWR393231:AWT393265 BGN393231:BGP393265 BQJ393231:BQL393265 CAF393231:CAH393265 CKB393231:CKD393265 CTX393231:CTZ393265 DDT393231:DDV393265 DNP393231:DNR393265 DXL393231:DXN393265 EHH393231:EHJ393265 ERD393231:ERF393265 FAZ393231:FBB393265 FKV393231:FKX393265 FUR393231:FUT393265 GEN393231:GEP393265 GOJ393231:GOL393265 GYF393231:GYH393265 HIB393231:HID393265 HRX393231:HRZ393265 IBT393231:IBV393265 ILP393231:ILR393265 IVL393231:IVN393265 JFH393231:JFJ393265 JPD393231:JPF393265 JYZ393231:JZB393265 KIV393231:KIX393265 KSR393231:KST393265 LCN393231:LCP393265 LMJ393231:LML393265 LWF393231:LWH393265 MGB393231:MGD393265 MPX393231:MPZ393265 MZT393231:MZV393265 NJP393231:NJR393265 NTL393231:NTN393265 ODH393231:ODJ393265 OND393231:ONF393265 OWZ393231:OXB393265 PGV393231:PGX393265 PQR393231:PQT393265 QAN393231:QAP393265 QKJ393231:QKL393265 QUF393231:QUH393265 REB393231:RED393265 RNX393231:RNZ393265 RXT393231:RXV393265 SHP393231:SHR393265 SRL393231:SRN393265 TBH393231:TBJ393265 TLD393231:TLF393265 TUZ393231:TVB393265 UEV393231:UEX393265 UOR393231:UOT393265 UYN393231:UYP393265 VIJ393231:VIL393265 VSF393231:VSH393265 WCB393231:WCD393265 WLX393231:WLZ393265 WVT393231:WVV393265 K458767:M458801 JH458767:JJ458801 TD458767:TF458801 ACZ458767:ADB458801 AMV458767:AMX458801 AWR458767:AWT458801 BGN458767:BGP458801 BQJ458767:BQL458801 CAF458767:CAH458801 CKB458767:CKD458801 CTX458767:CTZ458801 DDT458767:DDV458801 DNP458767:DNR458801 DXL458767:DXN458801 EHH458767:EHJ458801 ERD458767:ERF458801 FAZ458767:FBB458801 FKV458767:FKX458801 FUR458767:FUT458801 GEN458767:GEP458801 GOJ458767:GOL458801 GYF458767:GYH458801 HIB458767:HID458801 HRX458767:HRZ458801 IBT458767:IBV458801 ILP458767:ILR458801 IVL458767:IVN458801 JFH458767:JFJ458801 JPD458767:JPF458801 JYZ458767:JZB458801 KIV458767:KIX458801 KSR458767:KST458801 LCN458767:LCP458801 LMJ458767:LML458801 LWF458767:LWH458801 MGB458767:MGD458801 MPX458767:MPZ458801 MZT458767:MZV458801 NJP458767:NJR458801 NTL458767:NTN458801 ODH458767:ODJ458801 OND458767:ONF458801 OWZ458767:OXB458801 PGV458767:PGX458801 PQR458767:PQT458801 QAN458767:QAP458801 QKJ458767:QKL458801 QUF458767:QUH458801 REB458767:RED458801 RNX458767:RNZ458801 RXT458767:RXV458801 SHP458767:SHR458801 SRL458767:SRN458801 TBH458767:TBJ458801 TLD458767:TLF458801 TUZ458767:TVB458801 UEV458767:UEX458801 UOR458767:UOT458801 UYN458767:UYP458801 VIJ458767:VIL458801 VSF458767:VSH458801 WCB458767:WCD458801 WLX458767:WLZ458801 WVT458767:WVV458801 K524303:M524337 JH524303:JJ524337 TD524303:TF524337 ACZ524303:ADB524337 AMV524303:AMX524337 AWR524303:AWT524337 BGN524303:BGP524337 BQJ524303:BQL524337 CAF524303:CAH524337 CKB524303:CKD524337 CTX524303:CTZ524337 DDT524303:DDV524337 DNP524303:DNR524337 DXL524303:DXN524337 EHH524303:EHJ524337 ERD524303:ERF524337 FAZ524303:FBB524337 FKV524303:FKX524337 FUR524303:FUT524337 GEN524303:GEP524337 GOJ524303:GOL524337 GYF524303:GYH524337 HIB524303:HID524337 HRX524303:HRZ524337 IBT524303:IBV524337 ILP524303:ILR524337 IVL524303:IVN524337 JFH524303:JFJ524337 JPD524303:JPF524337 JYZ524303:JZB524337 KIV524303:KIX524337 KSR524303:KST524337 LCN524303:LCP524337 LMJ524303:LML524337 LWF524303:LWH524337 MGB524303:MGD524337 MPX524303:MPZ524337 MZT524303:MZV524337 NJP524303:NJR524337 NTL524303:NTN524337 ODH524303:ODJ524337 OND524303:ONF524337 OWZ524303:OXB524337 PGV524303:PGX524337 PQR524303:PQT524337 QAN524303:QAP524337 QKJ524303:QKL524337 QUF524303:QUH524337 REB524303:RED524337 RNX524303:RNZ524337 RXT524303:RXV524337 SHP524303:SHR524337 SRL524303:SRN524337 TBH524303:TBJ524337 TLD524303:TLF524337 TUZ524303:TVB524337 UEV524303:UEX524337 UOR524303:UOT524337 UYN524303:UYP524337 VIJ524303:VIL524337 VSF524303:VSH524337 WCB524303:WCD524337 WLX524303:WLZ524337 WVT524303:WVV524337 K589839:M589873 JH589839:JJ589873 TD589839:TF589873 ACZ589839:ADB589873 AMV589839:AMX589873 AWR589839:AWT589873 BGN589839:BGP589873 BQJ589839:BQL589873 CAF589839:CAH589873 CKB589839:CKD589873 CTX589839:CTZ589873 DDT589839:DDV589873 DNP589839:DNR589873 DXL589839:DXN589873 EHH589839:EHJ589873 ERD589839:ERF589873 FAZ589839:FBB589873 FKV589839:FKX589873 FUR589839:FUT589873 GEN589839:GEP589873 GOJ589839:GOL589873 GYF589839:GYH589873 HIB589839:HID589873 HRX589839:HRZ589873 IBT589839:IBV589873 ILP589839:ILR589873 IVL589839:IVN589873 JFH589839:JFJ589873 JPD589839:JPF589873 JYZ589839:JZB589873 KIV589839:KIX589873 KSR589839:KST589873 LCN589839:LCP589873 LMJ589839:LML589873 LWF589839:LWH589873 MGB589839:MGD589873 MPX589839:MPZ589873 MZT589839:MZV589873 NJP589839:NJR589873 NTL589839:NTN589873 ODH589839:ODJ589873 OND589839:ONF589873 OWZ589839:OXB589873 PGV589839:PGX589873 PQR589839:PQT589873 QAN589839:QAP589873 QKJ589839:QKL589873 QUF589839:QUH589873 REB589839:RED589873 RNX589839:RNZ589873 RXT589839:RXV589873 SHP589839:SHR589873 SRL589839:SRN589873 TBH589839:TBJ589873 TLD589839:TLF589873 TUZ589839:TVB589873 UEV589839:UEX589873 UOR589839:UOT589873 UYN589839:UYP589873 VIJ589839:VIL589873 VSF589839:VSH589873 WCB589839:WCD589873 WLX589839:WLZ589873 WVT589839:WVV589873 K655375:M655409 JH655375:JJ655409 TD655375:TF655409 ACZ655375:ADB655409 AMV655375:AMX655409 AWR655375:AWT655409 BGN655375:BGP655409 BQJ655375:BQL655409 CAF655375:CAH655409 CKB655375:CKD655409 CTX655375:CTZ655409 DDT655375:DDV655409 DNP655375:DNR655409 DXL655375:DXN655409 EHH655375:EHJ655409 ERD655375:ERF655409 FAZ655375:FBB655409 FKV655375:FKX655409 FUR655375:FUT655409 GEN655375:GEP655409 GOJ655375:GOL655409 GYF655375:GYH655409 HIB655375:HID655409 HRX655375:HRZ655409 IBT655375:IBV655409 ILP655375:ILR655409 IVL655375:IVN655409 JFH655375:JFJ655409 JPD655375:JPF655409 JYZ655375:JZB655409 KIV655375:KIX655409 KSR655375:KST655409 LCN655375:LCP655409 LMJ655375:LML655409 LWF655375:LWH655409 MGB655375:MGD655409 MPX655375:MPZ655409 MZT655375:MZV655409 NJP655375:NJR655409 NTL655375:NTN655409 ODH655375:ODJ655409 OND655375:ONF655409 OWZ655375:OXB655409 PGV655375:PGX655409 PQR655375:PQT655409 QAN655375:QAP655409 QKJ655375:QKL655409 QUF655375:QUH655409 REB655375:RED655409 RNX655375:RNZ655409 RXT655375:RXV655409 SHP655375:SHR655409 SRL655375:SRN655409 TBH655375:TBJ655409 TLD655375:TLF655409 TUZ655375:TVB655409 UEV655375:UEX655409 UOR655375:UOT655409 UYN655375:UYP655409 VIJ655375:VIL655409 VSF655375:VSH655409 WCB655375:WCD655409 WLX655375:WLZ655409 WVT655375:WVV655409 K720911:M720945 JH720911:JJ720945 TD720911:TF720945 ACZ720911:ADB720945 AMV720911:AMX720945 AWR720911:AWT720945 BGN720911:BGP720945 BQJ720911:BQL720945 CAF720911:CAH720945 CKB720911:CKD720945 CTX720911:CTZ720945 DDT720911:DDV720945 DNP720911:DNR720945 DXL720911:DXN720945 EHH720911:EHJ720945 ERD720911:ERF720945 FAZ720911:FBB720945 FKV720911:FKX720945 FUR720911:FUT720945 GEN720911:GEP720945 GOJ720911:GOL720945 GYF720911:GYH720945 HIB720911:HID720945 HRX720911:HRZ720945 IBT720911:IBV720945 ILP720911:ILR720945 IVL720911:IVN720945 JFH720911:JFJ720945 JPD720911:JPF720945 JYZ720911:JZB720945 KIV720911:KIX720945 KSR720911:KST720945 LCN720911:LCP720945 LMJ720911:LML720945 LWF720911:LWH720945 MGB720911:MGD720945 MPX720911:MPZ720945 MZT720911:MZV720945 NJP720911:NJR720945 NTL720911:NTN720945 ODH720911:ODJ720945 OND720911:ONF720945 OWZ720911:OXB720945 PGV720911:PGX720945 PQR720911:PQT720945 QAN720911:QAP720945 QKJ720911:QKL720945 QUF720911:QUH720945 REB720911:RED720945 RNX720911:RNZ720945 RXT720911:RXV720945 SHP720911:SHR720945 SRL720911:SRN720945 TBH720911:TBJ720945 TLD720911:TLF720945 TUZ720911:TVB720945 UEV720911:UEX720945 UOR720911:UOT720945 UYN720911:UYP720945 VIJ720911:VIL720945 VSF720911:VSH720945 WCB720911:WCD720945 WLX720911:WLZ720945 WVT720911:WVV720945 K786447:M786481 JH786447:JJ786481 TD786447:TF786481 ACZ786447:ADB786481 AMV786447:AMX786481 AWR786447:AWT786481 BGN786447:BGP786481 BQJ786447:BQL786481 CAF786447:CAH786481 CKB786447:CKD786481 CTX786447:CTZ786481 DDT786447:DDV786481 DNP786447:DNR786481 DXL786447:DXN786481 EHH786447:EHJ786481 ERD786447:ERF786481 FAZ786447:FBB786481 FKV786447:FKX786481 FUR786447:FUT786481 GEN786447:GEP786481 GOJ786447:GOL786481 GYF786447:GYH786481 HIB786447:HID786481 HRX786447:HRZ786481 IBT786447:IBV786481 ILP786447:ILR786481 IVL786447:IVN786481 JFH786447:JFJ786481 JPD786447:JPF786481 JYZ786447:JZB786481 KIV786447:KIX786481 KSR786447:KST786481 LCN786447:LCP786481 LMJ786447:LML786481 LWF786447:LWH786481 MGB786447:MGD786481 MPX786447:MPZ786481 MZT786447:MZV786481 NJP786447:NJR786481 NTL786447:NTN786481 ODH786447:ODJ786481 OND786447:ONF786481 OWZ786447:OXB786481 PGV786447:PGX786481 PQR786447:PQT786481 QAN786447:QAP786481 QKJ786447:QKL786481 QUF786447:QUH786481 REB786447:RED786481 RNX786447:RNZ786481 RXT786447:RXV786481 SHP786447:SHR786481 SRL786447:SRN786481 TBH786447:TBJ786481 TLD786447:TLF786481 TUZ786447:TVB786481 UEV786447:UEX786481 UOR786447:UOT786481 UYN786447:UYP786481 VIJ786447:VIL786481 VSF786447:VSH786481 WCB786447:WCD786481 WLX786447:WLZ786481 WVT786447:WVV786481 K851983:M852017 JH851983:JJ852017 TD851983:TF852017 ACZ851983:ADB852017 AMV851983:AMX852017 AWR851983:AWT852017 BGN851983:BGP852017 BQJ851983:BQL852017 CAF851983:CAH852017 CKB851983:CKD852017 CTX851983:CTZ852017 DDT851983:DDV852017 DNP851983:DNR852017 DXL851983:DXN852017 EHH851983:EHJ852017 ERD851983:ERF852017 FAZ851983:FBB852017 FKV851983:FKX852017 FUR851983:FUT852017 GEN851983:GEP852017 GOJ851983:GOL852017 GYF851983:GYH852017 HIB851983:HID852017 HRX851983:HRZ852017 IBT851983:IBV852017 ILP851983:ILR852017 IVL851983:IVN852017 JFH851983:JFJ852017 JPD851983:JPF852017 JYZ851983:JZB852017 KIV851983:KIX852017 KSR851983:KST852017 LCN851983:LCP852017 LMJ851983:LML852017 LWF851983:LWH852017 MGB851983:MGD852017 MPX851983:MPZ852017 MZT851983:MZV852017 NJP851983:NJR852017 NTL851983:NTN852017 ODH851983:ODJ852017 OND851983:ONF852017 OWZ851983:OXB852017 PGV851983:PGX852017 PQR851983:PQT852017 QAN851983:QAP852017 QKJ851983:QKL852017 QUF851983:QUH852017 REB851983:RED852017 RNX851983:RNZ852017 RXT851983:RXV852017 SHP851983:SHR852017 SRL851983:SRN852017 TBH851983:TBJ852017 TLD851983:TLF852017 TUZ851983:TVB852017 UEV851983:UEX852017 UOR851983:UOT852017 UYN851983:UYP852017 VIJ851983:VIL852017 VSF851983:VSH852017 WCB851983:WCD852017 WLX851983:WLZ852017 WVT851983:WVV852017 K917519:M917553 JH917519:JJ917553 TD917519:TF917553 ACZ917519:ADB917553 AMV917519:AMX917553 AWR917519:AWT917553 BGN917519:BGP917553 BQJ917519:BQL917553 CAF917519:CAH917553 CKB917519:CKD917553 CTX917519:CTZ917553 DDT917519:DDV917553 DNP917519:DNR917553 DXL917519:DXN917553 EHH917519:EHJ917553 ERD917519:ERF917553 FAZ917519:FBB917553 FKV917519:FKX917553 FUR917519:FUT917553 GEN917519:GEP917553 GOJ917519:GOL917553 GYF917519:GYH917553 HIB917519:HID917553 HRX917519:HRZ917553 IBT917519:IBV917553 ILP917519:ILR917553 IVL917519:IVN917553 JFH917519:JFJ917553 JPD917519:JPF917553 JYZ917519:JZB917553 KIV917519:KIX917553 KSR917519:KST917553 LCN917519:LCP917553 LMJ917519:LML917553 LWF917519:LWH917553 MGB917519:MGD917553 MPX917519:MPZ917553 MZT917519:MZV917553 NJP917519:NJR917553 NTL917519:NTN917553 ODH917519:ODJ917553 OND917519:ONF917553 OWZ917519:OXB917553 PGV917519:PGX917553 PQR917519:PQT917553 QAN917519:QAP917553 QKJ917519:QKL917553 QUF917519:QUH917553 REB917519:RED917553 RNX917519:RNZ917553 RXT917519:RXV917553 SHP917519:SHR917553 SRL917519:SRN917553 TBH917519:TBJ917553 TLD917519:TLF917553 TUZ917519:TVB917553 UEV917519:UEX917553 UOR917519:UOT917553 UYN917519:UYP917553 VIJ917519:VIL917553 VSF917519:VSH917553 WCB917519:WCD917553 WLX917519:WLZ917553 WVT917519:WVV917553 K983055:M983089 JH983055:JJ983089 TD983055:TF983089 ACZ983055:ADB983089 AMV983055:AMX983089 AWR983055:AWT983089 BGN983055:BGP983089 BQJ983055:BQL983089 CAF983055:CAH983089 CKB983055:CKD983089 CTX983055:CTZ983089 DDT983055:DDV983089 DNP983055:DNR983089 DXL983055:DXN983089 EHH983055:EHJ983089 ERD983055:ERF983089 FAZ983055:FBB983089 FKV983055:FKX983089 FUR983055:FUT983089 GEN983055:GEP983089 GOJ983055:GOL983089 GYF983055:GYH983089 HIB983055:HID983089 HRX983055:HRZ983089 IBT983055:IBV983089 ILP983055:ILR983089 IVL983055:IVN983089 JFH983055:JFJ983089 JPD983055:JPF983089 JYZ983055:JZB983089 KIV983055:KIX983089 KSR983055:KST983089 LCN983055:LCP983089 LMJ983055:LML983089 LWF983055:LWH983089 MGB983055:MGD983089 MPX983055:MPZ983089 MZT983055:MZV983089 NJP983055:NJR983089 NTL983055:NTN983089 ODH983055:ODJ983089 OND983055:ONF983089 OWZ983055:OXB983089 PGV983055:PGX983089 PQR983055:PQT983089 QAN983055:QAP983089 QKJ983055:QKL983089 QUF983055:QUH983089 REB983055:RED983089 RNX983055:RNZ983089 RXT983055:RXV983089 SHP983055:SHR983089 SRL983055:SRN983089 TBH983055:TBJ983089 TLD983055:TLF983089 TUZ983055:TVB983089 UEV983055:UEX983089 UOR983055:UOT983089 UYN983055:UYP983089 VIJ983055:VIL983089 VSF983055:VSH983089 WCB983055:WCD983089 WLX983055:WLZ983089 WVT983055:WVV983089 Q5:V49 JN5:JS49 TJ5:TO49 ADF5:ADK49 ANB5:ANG49 AWX5:AXC49 BGT5:BGY49 BQP5:BQU49 CAL5:CAQ49 CKH5:CKM49 CUD5:CUI49 DDZ5:DEE49 DNV5:DOA49 DXR5:DXW49 EHN5:EHS49 ERJ5:ERO49 FBF5:FBK49 FLB5:FLG49 FUX5:FVC49 GET5:GEY49 GOP5:GOU49 GYL5:GYQ49 HIH5:HIM49 HSD5:HSI49 IBZ5:ICE49 ILV5:IMA49 IVR5:IVW49 JFN5:JFS49 JPJ5:JPO49 JZF5:JZK49 KJB5:KJG49 KSX5:KTC49 LCT5:LCY49 LMP5:LMU49 LWL5:LWQ49 MGH5:MGM49 MQD5:MQI49 MZZ5:NAE49 NJV5:NKA49 NTR5:NTW49 ODN5:ODS49 ONJ5:ONO49 OXF5:OXK49 PHB5:PHG49 PQX5:PRC49 QAT5:QAY49 QKP5:QKU49 QUL5:QUQ49 REH5:REM49 ROD5:ROI49 RXZ5:RYE49 SHV5:SIA49 SRR5:SRW49 TBN5:TBS49 TLJ5:TLO49 TVF5:TVK49 UFB5:UFG49 UOX5:UPC49 UYT5:UYY49 VIP5:VIU49 VSL5:VSQ49 WCH5:WCM49 WMD5:WMI49 WVZ5:WWE49 Q65551:V65585 JN65551:JS65585 TJ65551:TO65585 ADF65551:ADK65585 ANB65551:ANG65585 AWX65551:AXC65585 BGT65551:BGY65585 BQP65551:BQU65585 CAL65551:CAQ65585 CKH65551:CKM65585 CUD65551:CUI65585 DDZ65551:DEE65585 DNV65551:DOA65585 DXR65551:DXW65585 EHN65551:EHS65585 ERJ65551:ERO65585 FBF65551:FBK65585 FLB65551:FLG65585 FUX65551:FVC65585 GET65551:GEY65585 GOP65551:GOU65585 GYL65551:GYQ65585 HIH65551:HIM65585 HSD65551:HSI65585 IBZ65551:ICE65585 ILV65551:IMA65585 IVR65551:IVW65585 JFN65551:JFS65585 JPJ65551:JPO65585 JZF65551:JZK65585 KJB65551:KJG65585 KSX65551:KTC65585 LCT65551:LCY65585 LMP65551:LMU65585 LWL65551:LWQ65585 MGH65551:MGM65585 MQD65551:MQI65585 MZZ65551:NAE65585 NJV65551:NKA65585 NTR65551:NTW65585 ODN65551:ODS65585 ONJ65551:ONO65585 OXF65551:OXK65585 PHB65551:PHG65585 PQX65551:PRC65585 QAT65551:QAY65585 QKP65551:QKU65585 QUL65551:QUQ65585 REH65551:REM65585 ROD65551:ROI65585 RXZ65551:RYE65585 SHV65551:SIA65585 SRR65551:SRW65585 TBN65551:TBS65585 TLJ65551:TLO65585 TVF65551:TVK65585 UFB65551:UFG65585 UOX65551:UPC65585 UYT65551:UYY65585 VIP65551:VIU65585 VSL65551:VSQ65585 WCH65551:WCM65585 WMD65551:WMI65585 WVZ65551:WWE65585 Q131087:V131121 JN131087:JS131121 TJ131087:TO131121 ADF131087:ADK131121 ANB131087:ANG131121 AWX131087:AXC131121 BGT131087:BGY131121 BQP131087:BQU131121 CAL131087:CAQ131121 CKH131087:CKM131121 CUD131087:CUI131121 DDZ131087:DEE131121 DNV131087:DOA131121 DXR131087:DXW131121 EHN131087:EHS131121 ERJ131087:ERO131121 FBF131087:FBK131121 FLB131087:FLG131121 FUX131087:FVC131121 GET131087:GEY131121 GOP131087:GOU131121 GYL131087:GYQ131121 HIH131087:HIM131121 HSD131087:HSI131121 IBZ131087:ICE131121 ILV131087:IMA131121 IVR131087:IVW131121 JFN131087:JFS131121 JPJ131087:JPO131121 JZF131087:JZK131121 KJB131087:KJG131121 KSX131087:KTC131121 LCT131087:LCY131121 LMP131087:LMU131121 LWL131087:LWQ131121 MGH131087:MGM131121 MQD131087:MQI131121 MZZ131087:NAE131121 NJV131087:NKA131121 NTR131087:NTW131121 ODN131087:ODS131121 ONJ131087:ONO131121 OXF131087:OXK131121 PHB131087:PHG131121 PQX131087:PRC131121 QAT131087:QAY131121 QKP131087:QKU131121 QUL131087:QUQ131121 REH131087:REM131121 ROD131087:ROI131121 RXZ131087:RYE131121 SHV131087:SIA131121 SRR131087:SRW131121 TBN131087:TBS131121 TLJ131087:TLO131121 TVF131087:TVK131121 UFB131087:UFG131121 UOX131087:UPC131121 UYT131087:UYY131121 VIP131087:VIU131121 VSL131087:VSQ131121 WCH131087:WCM131121 WMD131087:WMI131121 WVZ131087:WWE131121 Q196623:V196657 JN196623:JS196657 TJ196623:TO196657 ADF196623:ADK196657 ANB196623:ANG196657 AWX196623:AXC196657 BGT196623:BGY196657 BQP196623:BQU196657 CAL196623:CAQ196657 CKH196623:CKM196657 CUD196623:CUI196657 DDZ196623:DEE196657 DNV196623:DOA196657 DXR196623:DXW196657 EHN196623:EHS196657 ERJ196623:ERO196657 FBF196623:FBK196657 FLB196623:FLG196657 FUX196623:FVC196657 GET196623:GEY196657 GOP196623:GOU196657 GYL196623:GYQ196657 HIH196623:HIM196657 HSD196623:HSI196657 IBZ196623:ICE196657 ILV196623:IMA196657 IVR196623:IVW196657 JFN196623:JFS196657 JPJ196623:JPO196657 JZF196623:JZK196657 KJB196623:KJG196657 KSX196623:KTC196657 LCT196623:LCY196657 LMP196623:LMU196657 LWL196623:LWQ196657 MGH196623:MGM196657 MQD196623:MQI196657 MZZ196623:NAE196657 NJV196623:NKA196657 NTR196623:NTW196657 ODN196623:ODS196657 ONJ196623:ONO196657 OXF196623:OXK196657 PHB196623:PHG196657 PQX196623:PRC196657 QAT196623:QAY196657 QKP196623:QKU196657 QUL196623:QUQ196657 REH196623:REM196657 ROD196623:ROI196657 RXZ196623:RYE196657 SHV196623:SIA196657 SRR196623:SRW196657 TBN196623:TBS196657 TLJ196623:TLO196657 TVF196623:TVK196657 UFB196623:UFG196657 UOX196623:UPC196657 UYT196623:UYY196657 VIP196623:VIU196657 VSL196623:VSQ196657 WCH196623:WCM196657 WMD196623:WMI196657 WVZ196623:WWE196657 Q262159:V262193 JN262159:JS262193 TJ262159:TO262193 ADF262159:ADK262193 ANB262159:ANG262193 AWX262159:AXC262193 BGT262159:BGY262193 BQP262159:BQU262193 CAL262159:CAQ262193 CKH262159:CKM262193 CUD262159:CUI262193 DDZ262159:DEE262193 DNV262159:DOA262193 DXR262159:DXW262193 EHN262159:EHS262193 ERJ262159:ERO262193 FBF262159:FBK262193 FLB262159:FLG262193 FUX262159:FVC262193 GET262159:GEY262193 GOP262159:GOU262193 GYL262159:GYQ262193 HIH262159:HIM262193 HSD262159:HSI262193 IBZ262159:ICE262193 ILV262159:IMA262193 IVR262159:IVW262193 JFN262159:JFS262193 JPJ262159:JPO262193 JZF262159:JZK262193 KJB262159:KJG262193 KSX262159:KTC262193 LCT262159:LCY262193 LMP262159:LMU262193 LWL262159:LWQ262193 MGH262159:MGM262193 MQD262159:MQI262193 MZZ262159:NAE262193 NJV262159:NKA262193 NTR262159:NTW262193 ODN262159:ODS262193 ONJ262159:ONO262193 OXF262159:OXK262193 PHB262159:PHG262193 PQX262159:PRC262193 QAT262159:QAY262193 QKP262159:QKU262193 QUL262159:QUQ262193 REH262159:REM262193 ROD262159:ROI262193 RXZ262159:RYE262193 SHV262159:SIA262193 SRR262159:SRW262193 TBN262159:TBS262193 TLJ262159:TLO262193 TVF262159:TVK262193 UFB262159:UFG262193 UOX262159:UPC262193 UYT262159:UYY262193 VIP262159:VIU262193 VSL262159:VSQ262193 WCH262159:WCM262193 WMD262159:WMI262193 WVZ262159:WWE262193 Q327695:V327729 JN327695:JS327729 TJ327695:TO327729 ADF327695:ADK327729 ANB327695:ANG327729 AWX327695:AXC327729 BGT327695:BGY327729 BQP327695:BQU327729 CAL327695:CAQ327729 CKH327695:CKM327729 CUD327695:CUI327729 DDZ327695:DEE327729 DNV327695:DOA327729 DXR327695:DXW327729 EHN327695:EHS327729 ERJ327695:ERO327729 FBF327695:FBK327729 FLB327695:FLG327729 FUX327695:FVC327729 GET327695:GEY327729 GOP327695:GOU327729 GYL327695:GYQ327729 HIH327695:HIM327729 HSD327695:HSI327729 IBZ327695:ICE327729 ILV327695:IMA327729 IVR327695:IVW327729 JFN327695:JFS327729 JPJ327695:JPO327729 JZF327695:JZK327729 KJB327695:KJG327729 KSX327695:KTC327729 LCT327695:LCY327729 LMP327695:LMU327729 LWL327695:LWQ327729 MGH327695:MGM327729 MQD327695:MQI327729 MZZ327695:NAE327729 NJV327695:NKA327729 NTR327695:NTW327729 ODN327695:ODS327729 ONJ327695:ONO327729 OXF327695:OXK327729 PHB327695:PHG327729 PQX327695:PRC327729 QAT327695:QAY327729 QKP327695:QKU327729 QUL327695:QUQ327729 REH327695:REM327729 ROD327695:ROI327729 RXZ327695:RYE327729 SHV327695:SIA327729 SRR327695:SRW327729 TBN327695:TBS327729 TLJ327695:TLO327729 TVF327695:TVK327729 UFB327695:UFG327729 UOX327695:UPC327729 UYT327695:UYY327729 VIP327695:VIU327729 VSL327695:VSQ327729 WCH327695:WCM327729 WMD327695:WMI327729 WVZ327695:WWE327729 Q393231:V393265 JN393231:JS393265 TJ393231:TO393265 ADF393231:ADK393265 ANB393231:ANG393265 AWX393231:AXC393265 BGT393231:BGY393265 BQP393231:BQU393265 CAL393231:CAQ393265 CKH393231:CKM393265 CUD393231:CUI393265 DDZ393231:DEE393265 DNV393231:DOA393265 DXR393231:DXW393265 EHN393231:EHS393265 ERJ393231:ERO393265 FBF393231:FBK393265 FLB393231:FLG393265 FUX393231:FVC393265 GET393231:GEY393265 GOP393231:GOU393265 GYL393231:GYQ393265 HIH393231:HIM393265 HSD393231:HSI393265 IBZ393231:ICE393265 ILV393231:IMA393265 IVR393231:IVW393265 JFN393231:JFS393265 JPJ393231:JPO393265 JZF393231:JZK393265 KJB393231:KJG393265 KSX393231:KTC393265 LCT393231:LCY393265 LMP393231:LMU393265 LWL393231:LWQ393265 MGH393231:MGM393265 MQD393231:MQI393265 MZZ393231:NAE393265 NJV393231:NKA393265 NTR393231:NTW393265 ODN393231:ODS393265 ONJ393231:ONO393265 OXF393231:OXK393265 PHB393231:PHG393265 PQX393231:PRC393265 QAT393231:QAY393265 QKP393231:QKU393265 QUL393231:QUQ393265 REH393231:REM393265 ROD393231:ROI393265 RXZ393231:RYE393265 SHV393231:SIA393265 SRR393231:SRW393265 TBN393231:TBS393265 TLJ393231:TLO393265 TVF393231:TVK393265 UFB393231:UFG393265 UOX393231:UPC393265 UYT393231:UYY393265 VIP393231:VIU393265 VSL393231:VSQ393265 WCH393231:WCM393265 WMD393231:WMI393265 WVZ393231:WWE393265 Q458767:V458801 JN458767:JS458801 TJ458767:TO458801 ADF458767:ADK458801 ANB458767:ANG458801 AWX458767:AXC458801 BGT458767:BGY458801 BQP458767:BQU458801 CAL458767:CAQ458801 CKH458767:CKM458801 CUD458767:CUI458801 DDZ458767:DEE458801 DNV458767:DOA458801 DXR458767:DXW458801 EHN458767:EHS458801 ERJ458767:ERO458801 FBF458767:FBK458801 FLB458767:FLG458801 FUX458767:FVC458801 GET458767:GEY458801 GOP458767:GOU458801 GYL458767:GYQ458801 HIH458767:HIM458801 HSD458767:HSI458801 IBZ458767:ICE458801 ILV458767:IMA458801 IVR458767:IVW458801 JFN458767:JFS458801 JPJ458767:JPO458801 JZF458767:JZK458801 KJB458767:KJG458801 KSX458767:KTC458801 LCT458767:LCY458801 LMP458767:LMU458801 LWL458767:LWQ458801 MGH458767:MGM458801 MQD458767:MQI458801 MZZ458767:NAE458801 NJV458767:NKA458801 NTR458767:NTW458801 ODN458767:ODS458801 ONJ458767:ONO458801 OXF458767:OXK458801 PHB458767:PHG458801 PQX458767:PRC458801 QAT458767:QAY458801 QKP458767:QKU458801 QUL458767:QUQ458801 REH458767:REM458801 ROD458767:ROI458801 RXZ458767:RYE458801 SHV458767:SIA458801 SRR458767:SRW458801 TBN458767:TBS458801 TLJ458767:TLO458801 TVF458767:TVK458801 UFB458767:UFG458801 UOX458767:UPC458801 UYT458767:UYY458801 VIP458767:VIU458801 VSL458767:VSQ458801 WCH458767:WCM458801 WMD458767:WMI458801 WVZ458767:WWE458801 Q524303:V524337 JN524303:JS524337 TJ524303:TO524337 ADF524303:ADK524337 ANB524303:ANG524337 AWX524303:AXC524337 BGT524303:BGY524337 BQP524303:BQU524337 CAL524303:CAQ524337 CKH524303:CKM524337 CUD524303:CUI524337 DDZ524303:DEE524337 DNV524303:DOA524337 DXR524303:DXW524337 EHN524303:EHS524337 ERJ524303:ERO524337 FBF524303:FBK524337 FLB524303:FLG524337 FUX524303:FVC524337 GET524303:GEY524337 GOP524303:GOU524337 GYL524303:GYQ524337 HIH524303:HIM524337 HSD524303:HSI524337 IBZ524303:ICE524337 ILV524303:IMA524337 IVR524303:IVW524337 JFN524303:JFS524337 JPJ524303:JPO524337 JZF524303:JZK524337 KJB524303:KJG524337 KSX524303:KTC524337 LCT524303:LCY524337 LMP524303:LMU524337 LWL524303:LWQ524337 MGH524303:MGM524337 MQD524303:MQI524337 MZZ524303:NAE524337 NJV524303:NKA524337 NTR524303:NTW524337 ODN524303:ODS524337 ONJ524303:ONO524337 OXF524303:OXK524337 PHB524303:PHG524337 PQX524303:PRC524337 QAT524303:QAY524337 QKP524303:QKU524337 QUL524303:QUQ524337 REH524303:REM524337 ROD524303:ROI524337 RXZ524303:RYE524337 SHV524303:SIA524337 SRR524303:SRW524337 TBN524303:TBS524337 TLJ524303:TLO524337 TVF524303:TVK524337 UFB524303:UFG524337 UOX524303:UPC524337 UYT524303:UYY524337 VIP524303:VIU524337 VSL524303:VSQ524337 WCH524303:WCM524337 WMD524303:WMI524337 WVZ524303:WWE524337 Q589839:V589873 JN589839:JS589873 TJ589839:TO589873 ADF589839:ADK589873 ANB589839:ANG589873 AWX589839:AXC589873 BGT589839:BGY589873 BQP589839:BQU589873 CAL589839:CAQ589873 CKH589839:CKM589873 CUD589839:CUI589873 DDZ589839:DEE589873 DNV589839:DOA589873 DXR589839:DXW589873 EHN589839:EHS589873 ERJ589839:ERO589873 FBF589839:FBK589873 FLB589839:FLG589873 FUX589839:FVC589873 GET589839:GEY589873 GOP589839:GOU589873 GYL589839:GYQ589873 HIH589839:HIM589873 HSD589839:HSI589873 IBZ589839:ICE589873 ILV589839:IMA589873 IVR589839:IVW589873 JFN589839:JFS589873 JPJ589839:JPO589873 JZF589839:JZK589873 KJB589839:KJG589873 KSX589839:KTC589873 LCT589839:LCY589873 LMP589839:LMU589873 LWL589839:LWQ589873 MGH589839:MGM589873 MQD589839:MQI589873 MZZ589839:NAE589873 NJV589839:NKA589873 NTR589839:NTW589873 ODN589839:ODS589873 ONJ589839:ONO589873 OXF589839:OXK589873 PHB589839:PHG589873 PQX589839:PRC589873 QAT589839:QAY589873 QKP589839:QKU589873 QUL589839:QUQ589873 REH589839:REM589873 ROD589839:ROI589873 RXZ589839:RYE589873 SHV589839:SIA589873 SRR589839:SRW589873 TBN589839:TBS589873 TLJ589839:TLO589873 TVF589839:TVK589873 UFB589839:UFG589873 UOX589839:UPC589873 UYT589839:UYY589873 VIP589839:VIU589873 VSL589839:VSQ589873 WCH589839:WCM589873 WMD589839:WMI589873 WVZ589839:WWE589873 Q655375:V655409 JN655375:JS655409 TJ655375:TO655409 ADF655375:ADK655409 ANB655375:ANG655409 AWX655375:AXC655409 BGT655375:BGY655409 BQP655375:BQU655409 CAL655375:CAQ655409 CKH655375:CKM655409 CUD655375:CUI655409 DDZ655375:DEE655409 DNV655375:DOA655409 DXR655375:DXW655409 EHN655375:EHS655409 ERJ655375:ERO655409 FBF655375:FBK655409 FLB655375:FLG655409 FUX655375:FVC655409 GET655375:GEY655409 GOP655375:GOU655409 GYL655375:GYQ655409 HIH655375:HIM655409 HSD655375:HSI655409 IBZ655375:ICE655409 ILV655375:IMA655409 IVR655375:IVW655409 JFN655375:JFS655409 JPJ655375:JPO655409 JZF655375:JZK655409 KJB655375:KJG655409 KSX655375:KTC655409 LCT655375:LCY655409 LMP655375:LMU655409 LWL655375:LWQ655409 MGH655375:MGM655409 MQD655375:MQI655409 MZZ655375:NAE655409 NJV655375:NKA655409 NTR655375:NTW655409 ODN655375:ODS655409 ONJ655375:ONO655409 OXF655375:OXK655409 PHB655375:PHG655409 PQX655375:PRC655409 QAT655375:QAY655409 QKP655375:QKU655409 QUL655375:QUQ655409 REH655375:REM655409 ROD655375:ROI655409 RXZ655375:RYE655409 SHV655375:SIA655409 SRR655375:SRW655409 TBN655375:TBS655409 TLJ655375:TLO655409 TVF655375:TVK655409 UFB655375:UFG655409 UOX655375:UPC655409 UYT655375:UYY655409 VIP655375:VIU655409 VSL655375:VSQ655409 WCH655375:WCM655409 WMD655375:WMI655409 WVZ655375:WWE655409 Q720911:V720945 JN720911:JS720945 TJ720911:TO720945 ADF720911:ADK720945 ANB720911:ANG720945 AWX720911:AXC720945 BGT720911:BGY720945 BQP720911:BQU720945 CAL720911:CAQ720945 CKH720911:CKM720945 CUD720911:CUI720945 DDZ720911:DEE720945 DNV720911:DOA720945 DXR720911:DXW720945 EHN720911:EHS720945 ERJ720911:ERO720945 FBF720911:FBK720945 FLB720911:FLG720945 FUX720911:FVC720945 GET720911:GEY720945 GOP720911:GOU720945 GYL720911:GYQ720945 HIH720911:HIM720945 HSD720911:HSI720945 IBZ720911:ICE720945 ILV720911:IMA720945 IVR720911:IVW720945 JFN720911:JFS720945 JPJ720911:JPO720945 JZF720911:JZK720945 KJB720911:KJG720945 KSX720911:KTC720945 LCT720911:LCY720945 LMP720911:LMU720945 LWL720911:LWQ720945 MGH720911:MGM720945 MQD720911:MQI720945 MZZ720911:NAE720945 NJV720911:NKA720945 NTR720911:NTW720945 ODN720911:ODS720945 ONJ720911:ONO720945 OXF720911:OXK720945 PHB720911:PHG720945 PQX720911:PRC720945 QAT720911:QAY720945 QKP720911:QKU720945 QUL720911:QUQ720945 REH720911:REM720945 ROD720911:ROI720945 RXZ720911:RYE720945 SHV720911:SIA720945 SRR720911:SRW720945 TBN720911:TBS720945 TLJ720911:TLO720945 TVF720911:TVK720945 UFB720911:UFG720945 UOX720911:UPC720945 UYT720911:UYY720945 VIP720911:VIU720945 VSL720911:VSQ720945 WCH720911:WCM720945 WMD720911:WMI720945 WVZ720911:WWE720945 Q786447:V786481 JN786447:JS786481 TJ786447:TO786481 ADF786447:ADK786481 ANB786447:ANG786481 AWX786447:AXC786481 BGT786447:BGY786481 BQP786447:BQU786481 CAL786447:CAQ786481 CKH786447:CKM786481 CUD786447:CUI786481 DDZ786447:DEE786481 DNV786447:DOA786481 DXR786447:DXW786481 EHN786447:EHS786481 ERJ786447:ERO786481 FBF786447:FBK786481 FLB786447:FLG786481 FUX786447:FVC786481 GET786447:GEY786481 GOP786447:GOU786481 GYL786447:GYQ786481 HIH786447:HIM786481 HSD786447:HSI786481 IBZ786447:ICE786481 ILV786447:IMA786481 IVR786447:IVW786481 JFN786447:JFS786481 JPJ786447:JPO786481 JZF786447:JZK786481 KJB786447:KJG786481 KSX786447:KTC786481 LCT786447:LCY786481 LMP786447:LMU786481 LWL786447:LWQ786481 MGH786447:MGM786481 MQD786447:MQI786481 MZZ786447:NAE786481 NJV786447:NKA786481 NTR786447:NTW786481 ODN786447:ODS786481 ONJ786447:ONO786481 OXF786447:OXK786481 PHB786447:PHG786481 PQX786447:PRC786481 QAT786447:QAY786481 QKP786447:QKU786481 QUL786447:QUQ786481 REH786447:REM786481 ROD786447:ROI786481 RXZ786447:RYE786481 SHV786447:SIA786481 SRR786447:SRW786481 TBN786447:TBS786481 TLJ786447:TLO786481 TVF786447:TVK786481 UFB786447:UFG786481 UOX786447:UPC786481 UYT786447:UYY786481 VIP786447:VIU786481 VSL786447:VSQ786481 WCH786447:WCM786481 WMD786447:WMI786481 WVZ786447:WWE786481 Q851983:V852017 JN851983:JS852017 TJ851983:TO852017 ADF851983:ADK852017 ANB851983:ANG852017 AWX851983:AXC852017 BGT851983:BGY852017 BQP851983:BQU852017 CAL851983:CAQ852017 CKH851983:CKM852017 CUD851983:CUI852017 DDZ851983:DEE852017 DNV851983:DOA852017 DXR851983:DXW852017 EHN851983:EHS852017 ERJ851983:ERO852017 FBF851983:FBK852017 FLB851983:FLG852017 FUX851983:FVC852017 GET851983:GEY852017 GOP851983:GOU852017 GYL851983:GYQ852017 HIH851983:HIM852017 HSD851983:HSI852017 IBZ851983:ICE852017 ILV851983:IMA852017 IVR851983:IVW852017 JFN851983:JFS852017 JPJ851983:JPO852017 JZF851983:JZK852017 KJB851983:KJG852017 KSX851983:KTC852017 LCT851983:LCY852017 LMP851983:LMU852017 LWL851983:LWQ852017 MGH851983:MGM852017 MQD851983:MQI852017 MZZ851983:NAE852017 NJV851983:NKA852017 NTR851983:NTW852017 ODN851983:ODS852017 ONJ851983:ONO852017 OXF851983:OXK852017 PHB851983:PHG852017 PQX851983:PRC852017 QAT851983:QAY852017 QKP851983:QKU852017 QUL851983:QUQ852017 REH851983:REM852017 ROD851983:ROI852017 RXZ851983:RYE852017 SHV851983:SIA852017 SRR851983:SRW852017 TBN851983:TBS852017 TLJ851983:TLO852017 TVF851983:TVK852017 UFB851983:UFG852017 UOX851983:UPC852017 UYT851983:UYY852017 VIP851983:VIU852017 VSL851983:VSQ852017 WCH851983:WCM852017 WMD851983:WMI852017 WVZ851983:WWE852017 Q917519:V917553 JN917519:JS917553 TJ917519:TO917553 ADF917519:ADK917553 ANB917519:ANG917553 AWX917519:AXC917553 BGT917519:BGY917553 BQP917519:BQU917553 CAL917519:CAQ917553 CKH917519:CKM917553 CUD917519:CUI917553 DDZ917519:DEE917553 DNV917519:DOA917553 DXR917519:DXW917553 EHN917519:EHS917553 ERJ917519:ERO917553 FBF917519:FBK917553 FLB917519:FLG917553 FUX917519:FVC917553 GET917519:GEY917553 GOP917519:GOU917553 GYL917519:GYQ917553 HIH917519:HIM917553 HSD917519:HSI917553 IBZ917519:ICE917553 ILV917519:IMA917553 IVR917519:IVW917553 JFN917519:JFS917553 JPJ917519:JPO917553 JZF917519:JZK917553 KJB917519:KJG917553 KSX917519:KTC917553 LCT917519:LCY917553 LMP917519:LMU917553 LWL917519:LWQ917553 MGH917519:MGM917553 MQD917519:MQI917553 MZZ917519:NAE917553 NJV917519:NKA917553 NTR917519:NTW917553 ODN917519:ODS917553 ONJ917519:ONO917553 OXF917519:OXK917553 PHB917519:PHG917553 PQX917519:PRC917553 QAT917519:QAY917553 QKP917519:QKU917553 QUL917519:QUQ917553 REH917519:REM917553 ROD917519:ROI917553 RXZ917519:RYE917553 SHV917519:SIA917553 SRR917519:SRW917553 TBN917519:TBS917553 TLJ917519:TLO917553 TVF917519:TVK917553 UFB917519:UFG917553 UOX917519:UPC917553 UYT917519:UYY917553 VIP917519:VIU917553 VSL917519:VSQ917553 WCH917519:WCM917553 WMD917519:WMI917553 WVZ917519:WWE917553 Q983055:V983089 JN983055:JS983089 TJ983055:TO983089 ADF983055:ADK983089 ANB983055:ANG983089 AWX983055:AXC983089 BGT983055:BGY983089 BQP983055:BQU983089 CAL983055:CAQ983089 CKH983055:CKM983089 CUD983055:CUI983089 DDZ983055:DEE983089 DNV983055:DOA983089 DXR983055:DXW983089 EHN983055:EHS983089 ERJ983055:ERO983089 FBF983055:FBK983089 FLB983055:FLG983089 FUX983055:FVC983089 GET983055:GEY983089 GOP983055:GOU983089 GYL983055:GYQ983089 HIH983055:HIM983089 HSD983055:HSI983089 IBZ983055:ICE983089 ILV983055:IMA983089 IVR983055:IVW983089 JFN983055:JFS983089 JPJ983055:JPO983089 JZF983055:JZK983089 KJB983055:KJG983089 KSX983055:KTC983089 LCT983055:LCY983089 LMP983055:LMU983089 LWL983055:LWQ983089 MGH983055:MGM983089 MQD983055:MQI983089 MZZ983055:NAE983089 NJV983055:NKA983089 NTR983055:NTW983089 ODN983055:ODS983089 ONJ983055:ONO983089 OXF983055:OXK983089 PHB983055:PHG983089 PQX983055:PRC983089 QAT983055:QAY983089 QKP983055:QKU983089 QUL983055:QUQ983089 REH983055:REM983089 ROD983055:ROI983089 RXZ983055:RYE983089 SHV983055:SIA983089 SRR983055:SRW983089 TBN983055:TBS983089 TLJ983055:TLO983089 TVF983055:TVK983089 UFB983055:UFG983089 UOX983055:UPC983089 UYT983055:UYY983089 VIP983055:VIU983089 VSL983055:VSQ983089 WCH983055:WCM983089 WMD983055:WMI983089 WVZ983055:WWE983089 W5:W8 JT5:JT8 TP5:TP8 ADL5:ADL8 ANH5:ANH8 AXD5:AXD8 BGZ5:BGZ8 BQV5:BQV8 CAR5:CAR8 CKN5:CKN8 CUJ5:CUJ8 DEF5:DEF8 DOB5:DOB8 DXX5:DXX8 EHT5:EHT8 ERP5:ERP8 FBL5:FBL8 FLH5:FLH8 FVD5:FVD8 GEZ5:GEZ8 GOV5:GOV8 GYR5:GYR8 HIN5:HIN8 HSJ5:HSJ8 ICF5:ICF8 IMB5:IMB8 IVX5:IVX8 JFT5:JFT8 JPP5:JPP8 JZL5:JZL8 KJH5:KJH8 KTD5:KTD8 LCZ5:LCZ8 LMV5:LMV8 LWR5:LWR8 MGN5:MGN8 MQJ5:MQJ8 NAF5:NAF8 NKB5:NKB8 NTX5:NTX8 ODT5:ODT8 ONP5:ONP8 OXL5:OXL8 PHH5:PHH8 PRD5:PRD8 QAZ5:QAZ8 QKV5:QKV8 QUR5:QUR8 REN5:REN8 ROJ5:ROJ8 RYF5:RYF8 SIB5:SIB8 SRX5:SRX8 TBT5:TBT8 TLP5:TLP8 TVL5:TVL8 UFH5:UFH8 UPD5:UPD8 UYZ5:UYZ8 VIV5:VIV8 VSR5:VSR8 WCN5:WCN8 WMJ5:WMJ8 WWF5:WWF8 W65551:W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W131087:W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W196623:W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W262159:W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W327695:W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W393231:W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W458767:W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W524303:W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W589839:W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W655375:W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W720911:W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W786447:W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W851983:W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W917519:W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W983055:W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WWF983066:WWF983089 JT16:JT49 TP16:TP49 ADL16:ADL49 ANH16:ANH49 AXD16:AXD49 BGZ16:BGZ49 BQV16:BQV49 CAR16:CAR49 CKN16:CKN49 CUJ16:CUJ49 DEF16:DEF49 DOB16:DOB49 DXX16:DXX49 EHT16:EHT49 ERP16:ERP49 FBL16:FBL49 FLH16:FLH49 FVD16:FVD49 GEZ16:GEZ49 GOV16:GOV49 GYR16:GYR49 HIN16:HIN49 HSJ16:HSJ49 ICF16:ICF49 IMB16:IMB49 IVX16:IVX49 JFT16:JFT49 JPP16:JPP49 JZL16:JZL49 KJH16:KJH49 KTD16:KTD49 LCZ16:LCZ49 LMV16:LMV49 LWR16:LWR49 MGN16:MGN49 MQJ16:MQJ49 NAF16:NAF49 NKB16:NKB49 NTX16:NTX49 ODT16:ODT49 ONP16:ONP49 OXL16:OXL49 PHH16:PHH49 PRD16:PRD49 QAZ16:QAZ49 QKV16:QKV49 QUR16:QUR49 REN16:REN49 ROJ16:ROJ49 RYF16:RYF49 SIB16:SIB49 SRX16:SRX49 TBT16:TBT49 TLP16:TLP49 TVL16:TVL49 UFH16:UFH49 UPD16:UPD49 UYZ16:UYZ49 VIV16:VIV49 VSR16:VSR49 WCN16:WCN49 WMJ16:WMJ49 WWF16:WWF49 W65562:W65585 JT65562:JT65585 TP65562:TP65585 ADL65562:ADL65585 ANH65562:ANH65585 AXD65562:AXD65585 BGZ65562:BGZ65585 BQV65562:BQV65585 CAR65562:CAR65585 CKN65562:CKN65585 CUJ65562:CUJ65585 DEF65562:DEF65585 DOB65562:DOB65585 DXX65562:DXX65585 EHT65562:EHT65585 ERP65562:ERP65585 FBL65562:FBL65585 FLH65562:FLH65585 FVD65562:FVD65585 GEZ65562:GEZ65585 GOV65562:GOV65585 GYR65562:GYR65585 HIN65562:HIN65585 HSJ65562:HSJ65585 ICF65562:ICF65585 IMB65562:IMB65585 IVX65562:IVX65585 JFT65562:JFT65585 JPP65562:JPP65585 JZL65562:JZL65585 KJH65562:KJH65585 KTD65562:KTD65585 LCZ65562:LCZ65585 LMV65562:LMV65585 LWR65562:LWR65585 MGN65562:MGN65585 MQJ65562:MQJ65585 NAF65562:NAF65585 NKB65562:NKB65585 NTX65562:NTX65585 ODT65562:ODT65585 ONP65562:ONP65585 OXL65562:OXL65585 PHH65562:PHH65585 PRD65562:PRD65585 QAZ65562:QAZ65585 QKV65562:QKV65585 QUR65562:QUR65585 REN65562:REN65585 ROJ65562:ROJ65585 RYF65562:RYF65585 SIB65562:SIB65585 SRX65562:SRX65585 TBT65562:TBT65585 TLP65562:TLP65585 TVL65562:TVL65585 UFH65562:UFH65585 UPD65562:UPD65585 UYZ65562:UYZ65585 VIV65562:VIV65585 VSR65562:VSR65585 WCN65562:WCN65585 WMJ65562:WMJ65585 WWF65562:WWF65585 W131098:W131121 JT131098:JT131121 TP131098:TP131121 ADL131098:ADL131121 ANH131098:ANH131121 AXD131098:AXD131121 BGZ131098:BGZ131121 BQV131098:BQV131121 CAR131098:CAR131121 CKN131098:CKN131121 CUJ131098:CUJ131121 DEF131098:DEF131121 DOB131098:DOB131121 DXX131098:DXX131121 EHT131098:EHT131121 ERP131098:ERP131121 FBL131098:FBL131121 FLH131098:FLH131121 FVD131098:FVD131121 GEZ131098:GEZ131121 GOV131098:GOV131121 GYR131098:GYR131121 HIN131098:HIN131121 HSJ131098:HSJ131121 ICF131098:ICF131121 IMB131098:IMB131121 IVX131098:IVX131121 JFT131098:JFT131121 JPP131098:JPP131121 JZL131098:JZL131121 KJH131098:KJH131121 KTD131098:KTD131121 LCZ131098:LCZ131121 LMV131098:LMV131121 LWR131098:LWR131121 MGN131098:MGN131121 MQJ131098:MQJ131121 NAF131098:NAF131121 NKB131098:NKB131121 NTX131098:NTX131121 ODT131098:ODT131121 ONP131098:ONP131121 OXL131098:OXL131121 PHH131098:PHH131121 PRD131098:PRD131121 QAZ131098:QAZ131121 QKV131098:QKV131121 QUR131098:QUR131121 REN131098:REN131121 ROJ131098:ROJ131121 RYF131098:RYF131121 SIB131098:SIB131121 SRX131098:SRX131121 TBT131098:TBT131121 TLP131098:TLP131121 TVL131098:TVL131121 UFH131098:UFH131121 UPD131098:UPD131121 UYZ131098:UYZ131121 VIV131098:VIV131121 VSR131098:VSR131121 WCN131098:WCN131121 WMJ131098:WMJ131121 WWF131098:WWF131121 W196634:W196657 JT196634:JT196657 TP196634:TP196657 ADL196634:ADL196657 ANH196634:ANH196657 AXD196634:AXD196657 BGZ196634:BGZ196657 BQV196634:BQV196657 CAR196634:CAR196657 CKN196634:CKN196657 CUJ196634:CUJ196657 DEF196634:DEF196657 DOB196634:DOB196657 DXX196634:DXX196657 EHT196634:EHT196657 ERP196634:ERP196657 FBL196634:FBL196657 FLH196634:FLH196657 FVD196634:FVD196657 GEZ196634:GEZ196657 GOV196634:GOV196657 GYR196634:GYR196657 HIN196634:HIN196657 HSJ196634:HSJ196657 ICF196634:ICF196657 IMB196634:IMB196657 IVX196634:IVX196657 JFT196634:JFT196657 JPP196634:JPP196657 JZL196634:JZL196657 KJH196634:KJH196657 KTD196634:KTD196657 LCZ196634:LCZ196657 LMV196634:LMV196657 LWR196634:LWR196657 MGN196634:MGN196657 MQJ196634:MQJ196657 NAF196634:NAF196657 NKB196634:NKB196657 NTX196634:NTX196657 ODT196634:ODT196657 ONP196634:ONP196657 OXL196634:OXL196657 PHH196634:PHH196657 PRD196634:PRD196657 QAZ196634:QAZ196657 QKV196634:QKV196657 QUR196634:QUR196657 REN196634:REN196657 ROJ196634:ROJ196657 RYF196634:RYF196657 SIB196634:SIB196657 SRX196634:SRX196657 TBT196634:TBT196657 TLP196634:TLP196657 TVL196634:TVL196657 UFH196634:UFH196657 UPD196634:UPD196657 UYZ196634:UYZ196657 VIV196634:VIV196657 VSR196634:VSR196657 WCN196634:WCN196657 WMJ196634:WMJ196657 WWF196634:WWF196657 W262170:W262193 JT262170:JT262193 TP262170:TP262193 ADL262170:ADL262193 ANH262170:ANH262193 AXD262170:AXD262193 BGZ262170:BGZ262193 BQV262170:BQV262193 CAR262170:CAR262193 CKN262170:CKN262193 CUJ262170:CUJ262193 DEF262170:DEF262193 DOB262170:DOB262193 DXX262170:DXX262193 EHT262170:EHT262193 ERP262170:ERP262193 FBL262170:FBL262193 FLH262170:FLH262193 FVD262170:FVD262193 GEZ262170:GEZ262193 GOV262170:GOV262193 GYR262170:GYR262193 HIN262170:HIN262193 HSJ262170:HSJ262193 ICF262170:ICF262193 IMB262170:IMB262193 IVX262170:IVX262193 JFT262170:JFT262193 JPP262170:JPP262193 JZL262170:JZL262193 KJH262170:KJH262193 KTD262170:KTD262193 LCZ262170:LCZ262193 LMV262170:LMV262193 LWR262170:LWR262193 MGN262170:MGN262193 MQJ262170:MQJ262193 NAF262170:NAF262193 NKB262170:NKB262193 NTX262170:NTX262193 ODT262170:ODT262193 ONP262170:ONP262193 OXL262170:OXL262193 PHH262170:PHH262193 PRD262170:PRD262193 QAZ262170:QAZ262193 QKV262170:QKV262193 QUR262170:QUR262193 REN262170:REN262193 ROJ262170:ROJ262193 RYF262170:RYF262193 SIB262170:SIB262193 SRX262170:SRX262193 TBT262170:TBT262193 TLP262170:TLP262193 TVL262170:TVL262193 UFH262170:UFH262193 UPD262170:UPD262193 UYZ262170:UYZ262193 VIV262170:VIV262193 VSR262170:VSR262193 WCN262170:WCN262193 WMJ262170:WMJ262193 WWF262170:WWF262193 W327706:W327729 JT327706:JT327729 TP327706:TP327729 ADL327706:ADL327729 ANH327706:ANH327729 AXD327706:AXD327729 BGZ327706:BGZ327729 BQV327706:BQV327729 CAR327706:CAR327729 CKN327706:CKN327729 CUJ327706:CUJ327729 DEF327706:DEF327729 DOB327706:DOB327729 DXX327706:DXX327729 EHT327706:EHT327729 ERP327706:ERP327729 FBL327706:FBL327729 FLH327706:FLH327729 FVD327706:FVD327729 GEZ327706:GEZ327729 GOV327706:GOV327729 GYR327706:GYR327729 HIN327706:HIN327729 HSJ327706:HSJ327729 ICF327706:ICF327729 IMB327706:IMB327729 IVX327706:IVX327729 JFT327706:JFT327729 JPP327706:JPP327729 JZL327706:JZL327729 KJH327706:KJH327729 KTD327706:KTD327729 LCZ327706:LCZ327729 LMV327706:LMV327729 LWR327706:LWR327729 MGN327706:MGN327729 MQJ327706:MQJ327729 NAF327706:NAF327729 NKB327706:NKB327729 NTX327706:NTX327729 ODT327706:ODT327729 ONP327706:ONP327729 OXL327706:OXL327729 PHH327706:PHH327729 PRD327706:PRD327729 QAZ327706:QAZ327729 QKV327706:QKV327729 QUR327706:QUR327729 REN327706:REN327729 ROJ327706:ROJ327729 RYF327706:RYF327729 SIB327706:SIB327729 SRX327706:SRX327729 TBT327706:TBT327729 TLP327706:TLP327729 TVL327706:TVL327729 UFH327706:UFH327729 UPD327706:UPD327729 UYZ327706:UYZ327729 VIV327706:VIV327729 VSR327706:VSR327729 WCN327706:WCN327729 WMJ327706:WMJ327729 WWF327706:WWF327729 W393242:W393265 JT393242:JT393265 TP393242:TP393265 ADL393242:ADL393265 ANH393242:ANH393265 AXD393242:AXD393265 BGZ393242:BGZ393265 BQV393242:BQV393265 CAR393242:CAR393265 CKN393242:CKN393265 CUJ393242:CUJ393265 DEF393242:DEF393265 DOB393242:DOB393265 DXX393242:DXX393265 EHT393242:EHT393265 ERP393242:ERP393265 FBL393242:FBL393265 FLH393242:FLH393265 FVD393242:FVD393265 GEZ393242:GEZ393265 GOV393242:GOV393265 GYR393242:GYR393265 HIN393242:HIN393265 HSJ393242:HSJ393265 ICF393242:ICF393265 IMB393242:IMB393265 IVX393242:IVX393265 JFT393242:JFT393265 JPP393242:JPP393265 JZL393242:JZL393265 KJH393242:KJH393265 KTD393242:KTD393265 LCZ393242:LCZ393265 LMV393242:LMV393265 LWR393242:LWR393265 MGN393242:MGN393265 MQJ393242:MQJ393265 NAF393242:NAF393265 NKB393242:NKB393265 NTX393242:NTX393265 ODT393242:ODT393265 ONP393242:ONP393265 OXL393242:OXL393265 PHH393242:PHH393265 PRD393242:PRD393265 QAZ393242:QAZ393265 QKV393242:QKV393265 QUR393242:QUR393265 REN393242:REN393265 ROJ393242:ROJ393265 RYF393242:RYF393265 SIB393242:SIB393265 SRX393242:SRX393265 TBT393242:TBT393265 TLP393242:TLP393265 TVL393242:TVL393265 UFH393242:UFH393265 UPD393242:UPD393265 UYZ393242:UYZ393265 VIV393242:VIV393265 VSR393242:VSR393265 WCN393242:WCN393265 WMJ393242:WMJ393265 WWF393242:WWF393265 W458778:W458801 JT458778:JT458801 TP458778:TP458801 ADL458778:ADL458801 ANH458778:ANH458801 AXD458778:AXD458801 BGZ458778:BGZ458801 BQV458778:BQV458801 CAR458778:CAR458801 CKN458778:CKN458801 CUJ458778:CUJ458801 DEF458778:DEF458801 DOB458778:DOB458801 DXX458778:DXX458801 EHT458778:EHT458801 ERP458778:ERP458801 FBL458778:FBL458801 FLH458778:FLH458801 FVD458778:FVD458801 GEZ458778:GEZ458801 GOV458778:GOV458801 GYR458778:GYR458801 HIN458778:HIN458801 HSJ458778:HSJ458801 ICF458778:ICF458801 IMB458778:IMB458801 IVX458778:IVX458801 JFT458778:JFT458801 JPP458778:JPP458801 JZL458778:JZL458801 KJH458778:KJH458801 KTD458778:KTD458801 LCZ458778:LCZ458801 LMV458778:LMV458801 LWR458778:LWR458801 MGN458778:MGN458801 MQJ458778:MQJ458801 NAF458778:NAF458801 NKB458778:NKB458801 NTX458778:NTX458801 ODT458778:ODT458801 ONP458778:ONP458801 OXL458778:OXL458801 PHH458778:PHH458801 PRD458778:PRD458801 QAZ458778:QAZ458801 QKV458778:QKV458801 QUR458778:QUR458801 REN458778:REN458801 ROJ458778:ROJ458801 RYF458778:RYF458801 SIB458778:SIB458801 SRX458778:SRX458801 TBT458778:TBT458801 TLP458778:TLP458801 TVL458778:TVL458801 UFH458778:UFH458801 UPD458778:UPD458801 UYZ458778:UYZ458801 VIV458778:VIV458801 VSR458778:VSR458801 WCN458778:WCN458801 WMJ458778:WMJ458801 WWF458778:WWF458801 W524314:W524337 JT524314:JT524337 TP524314:TP524337 ADL524314:ADL524337 ANH524314:ANH524337 AXD524314:AXD524337 BGZ524314:BGZ524337 BQV524314:BQV524337 CAR524314:CAR524337 CKN524314:CKN524337 CUJ524314:CUJ524337 DEF524314:DEF524337 DOB524314:DOB524337 DXX524314:DXX524337 EHT524314:EHT524337 ERP524314:ERP524337 FBL524314:FBL524337 FLH524314:FLH524337 FVD524314:FVD524337 GEZ524314:GEZ524337 GOV524314:GOV524337 GYR524314:GYR524337 HIN524314:HIN524337 HSJ524314:HSJ524337 ICF524314:ICF524337 IMB524314:IMB524337 IVX524314:IVX524337 JFT524314:JFT524337 JPP524314:JPP524337 JZL524314:JZL524337 KJH524314:KJH524337 KTD524314:KTD524337 LCZ524314:LCZ524337 LMV524314:LMV524337 LWR524314:LWR524337 MGN524314:MGN524337 MQJ524314:MQJ524337 NAF524314:NAF524337 NKB524314:NKB524337 NTX524314:NTX524337 ODT524314:ODT524337 ONP524314:ONP524337 OXL524314:OXL524337 PHH524314:PHH524337 PRD524314:PRD524337 QAZ524314:QAZ524337 QKV524314:QKV524337 QUR524314:QUR524337 REN524314:REN524337 ROJ524314:ROJ524337 RYF524314:RYF524337 SIB524314:SIB524337 SRX524314:SRX524337 TBT524314:TBT524337 TLP524314:TLP524337 TVL524314:TVL524337 UFH524314:UFH524337 UPD524314:UPD524337 UYZ524314:UYZ524337 VIV524314:VIV524337 VSR524314:VSR524337 WCN524314:WCN524337 WMJ524314:WMJ524337 WWF524314:WWF524337 W589850:W589873 JT589850:JT589873 TP589850:TP589873 ADL589850:ADL589873 ANH589850:ANH589873 AXD589850:AXD589873 BGZ589850:BGZ589873 BQV589850:BQV589873 CAR589850:CAR589873 CKN589850:CKN589873 CUJ589850:CUJ589873 DEF589850:DEF589873 DOB589850:DOB589873 DXX589850:DXX589873 EHT589850:EHT589873 ERP589850:ERP589873 FBL589850:FBL589873 FLH589850:FLH589873 FVD589850:FVD589873 GEZ589850:GEZ589873 GOV589850:GOV589873 GYR589850:GYR589873 HIN589850:HIN589873 HSJ589850:HSJ589873 ICF589850:ICF589873 IMB589850:IMB589873 IVX589850:IVX589873 JFT589850:JFT589873 JPP589850:JPP589873 JZL589850:JZL589873 KJH589850:KJH589873 KTD589850:KTD589873 LCZ589850:LCZ589873 LMV589850:LMV589873 LWR589850:LWR589873 MGN589850:MGN589873 MQJ589850:MQJ589873 NAF589850:NAF589873 NKB589850:NKB589873 NTX589850:NTX589873 ODT589850:ODT589873 ONP589850:ONP589873 OXL589850:OXL589873 PHH589850:PHH589873 PRD589850:PRD589873 QAZ589850:QAZ589873 QKV589850:QKV589873 QUR589850:QUR589873 REN589850:REN589873 ROJ589850:ROJ589873 RYF589850:RYF589873 SIB589850:SIB589873 SRX589850:SRX589873 TBT589850:TBT589873 TLP589850:TLP589873 TVL589850:TVL589873 UFH589850:UFH589873 UPD589850:UPD589873 UYZ589850:UYZ589873 VIV589850:VIV589873 VSR589850:VSR589873 WCN589850:WCN589873 WMJ589850:WMJ589873 WWF589850:WWF589873 W655386:W655409 JT655386:JT655409 TP655386:TP655409 ADL655386:ADL655409 ANH655386:ANH655409 AXD655386:AXD655409 BGZ655386:BGZ655409 BQV655386:BQV655409 CAR655386:CAR655409 CKN655386:CKN655409 CUJ655386:CUJ655409 DEF655386:DEF655409 DOB655386:DOB655409 DXX655386:DXX655409 EHT655386:EHT655409 ERP655386:ERP655409 FBL655386:FBL655409 FLH655386:FLH655409 FVD655386:FVD655409 GEZ655386:GEZ655409 GOV655386:GOV655409 GYR655386:GYR655409 HIN655386:HIN655409 HSJ655386:HSJ655409 ICF655386:ICF655409 IMB655386:IMB655409 IVX655386:IVX655409 JFT655386:JFT655409 JPP655386:JPP655409 JZL655386:JZL655409 KJH655386:KJH655409 KTD655386:KTD655409 LCZ655386:LCZ655409 LMV655386:LMV655409 LWR655386:LWR655409 MGN655386:MGN655409 MQJ655386:MQJ655409 NAF655386:NAF655409 NKB655386:NKB655409 NTX655386:NTX655409 ODT655386:ODT655409 ONP655386:ONP655409 OXL655386:OXL655409 PHH655386:PHH655409 PRD655386:PRD655409 QAZ655386:QAZ655409 QKV655386:QKV655409 QUR655386:QUR655409 REN655386:REN655409 ROJ655386:ROJ655409 RYF655386:RYF655409 SIB655386:SIB655409 SRX655386:SRX655409 TBT655386:TBT655409 TLP655386:TLP655409 TVL655386:TVL655409 UFH655386:UFH655409 UPD655386:UPD655409 UYZ655386:UYZ655409 VIV655386:VIV655409 VSR655386:VSR655409 WCN655386:WCN655409 WMJ655386:WMJ655409 WWF655386:WWF655409 W720922:W720945 JT720922:JT720945 TP720922:TP720945 ADL720922:ADL720945 ANH720922:ANH720945 AXD720922:AXD720945 BGZ720922:BGZ720945 BQV720922:BQV720945 CAR720922:CAR720945 CKN720922:CKN720945 CUJ720922:CUJ720945 DEF720922:DEF720945 DOB720922:DOB720945 DXX720922:DXX720945 EHT720922:EHT720945 ERP720922:ERP720945 FBL720922:FBL720945 FLH720922:FLH720945 FVD720922:FVD720945 GEZ720922:GEZ720945 GOV720922:GOV720945 GYR720922:GYR720945 HIN720922:HIN720945 HSJ720922:HSJ720945 ICF720922:ICF720945 IMB720922:IMB720945 IVX720922:IVX720945 JFT720922:JFT720945 JPP720922:JPP720945 JZL720922:JZL720945 KJH720922:KJH720945 KTD720922:KTD720945 LCZ720922:LCZ720945 LMV720922:LMV720945 LWR720922:LWR720945 MGN720922:MGN720945 MQJ720922:MQJ720945 NAF720922:NAF720945 NKB720922:NKB720945 NTX720922:NTX720945 ODT720922:ODT720945 ONP720922:ONP720945 OXL720922:OXL720945 PHH720922:PHH720945 PRD720922:PRD720945 QAZ720922:QAZ720945 QKV720922:QKV720945 QUR720922:QUR720945 REN720922:REN720945 ROJ720922:ROJ720945 RYF720922:RYF720945 SIB720922:SIB720945 SRX720922:SRX720945 TBT720922:TBT720945 TLP720922:TLP720945 TVL720922:TVL720945 UFH720922:UFH720945 UPD720922:UPD720945 UYZ720922:UYZ720945 VIV720922:VIV720945 VSR720922:VSR720945 WCN720922:WCN720945 WMJ720922:WMJ720945 WWF720922:WWF720945 W786458:W786481 JT786458:JT786481 TP786458:TP786481 ADL786458:ADL786481 ANH786458:ANH786481 AXD786458:AXD786481 BGZ786458:BGZ786481 BQV786458:BQV786481 CAR786458:CAR786481 CKN786458:CKN786481 CUJ786458:CUJ786481 DEF786458:DEF786481 DOB786458:DOB786481 DXX786458:DXX786481 EHT786458:EHT786481 ERP786458:ERP786481 FBL786458:FBL786481 FLH786458:FLH786481 FVD786458:FVD786481 GEZ786458:GEZ786481 GOV786458:GOV786481 GYR786458:GYR786481 HIN786458:HIN786481 HSJ786458:HSJ786481 ICF786458:ICF786481 IMB786458:IMB786481 IVX786458:IVX786481 JFT786458:JFT786481 JPP786458:JPP786481 JZL786458:JZL786481 KJH786458:KJH786481 KTD786458:KTD786481 LCZ786458:LCZ786481 LMV786458:LMV786481 LWR786458:LWR786481 MGN786458:MGN786481 MQJ786458:MQJ786481 NAF786458:NAF786481 NKB786458:NKB786481 NTX786458:NTX786481 ODT786458:ODT786481 ONP786458:ONP786481 OXL786458:OXL786481 PHH786458:PHH786481 PRD786458:PRD786481 QAZ786458:QAZ786481 QKV786458:QKV786481 QUR786458:QUR786481 REN786458:REN786481 ROJ786458:ROJ786481 RYF786458:RYF786481 SIB786458:SIB786481 SRX786458:SRX786481 TBT786458:TBT786481 TLP786458:TLP786481 TVL786458:TVL786481 UFH786458:UFH786481 UPD786458:UPD786481 UYZ786458:UYZ786481 VIV786458:VIV786481 VSR786458:VSR786481 WCN786458:WCN786481 WMJ786458:WMJ786481 WWF786458:WWF786481 W851994:W852017 JT851994:JT852017 TP851994:TP852017 ADL851994:ADL852017 ANH851994:ANH852017 AXD851994:AXD852017 BGZ851994:BGZ852017 BQV851994:BQV852017 CAR851994:CAR852017 CKN851994:CKN852017 CUJ851994:CUJ852017 DEF851994:DEF852017 DOB851994:DOB852017 DXX851994:DXX852017 EHT851994:EHT852017 ERP851994:ERP852017 FBL851994:FBL852017 FLH851994:FLH852017 FVD851994:FVD852017 GEZ851994:GEZ852017 GOV851994:GOV852017 GYR851994:GYR852017 HIN851994:HIN852017 HSJ851994:HSJ852017 ICF851994:ICF852017 IMB851994:IMB852017 IVX851994:IVX852017 JFT851994:JFT852017 JPP851994:JPP852017 JZL851994:JZL852017 KJH851994:KJH852017 KTD851994:KTD852017 LCZ851994:LCZ852017 LMV851994:LMV852017 LWR851994:LWR852017 MGN851994:MGN852017 MQJ851994:MQJ852017 NAF851994:NAF852017 NKB851994:NKB852017 NTX851994:NTX852017 ODT851994:ODT852017 ONP851994:ONP852017 OXL851994:OXL852017 PHH851994:PHH852017 PRD851994:PRD852017 QAZ851994:QAZ852017 QKV851994:QKV852017 QUR851994:QUR852017 REN851994:REN852017 ROJ851994:ROJ852017 RYF851994:RYF852017 SIB851994:SIB852017 SRX851994:SRX852017 TBT851994:TBT852017 TLP851994:TLP852017 TVL851994:TVL852017 UFH851994:UFH852017 UPD851994:UPD852017 UYZ851994:UYZ852017 VIV851994:VIV852017 VSR851994:VSR852017 WCN851994:WCN852017 WMJ851994:WMJ852017 WWF851994:WWF852017 W917530:W917553 JT917530:JT917553 TP917530:TP917553 ADL917530:ADL917553 ANH917530:ANH917553 AXD917530:AXD917553 BGZ917530:BGZ917553 BQV917530:BQV917553 CAR917530:CAR917553 CKN917530:CKN917553 CUJ917530:CUJ917553 DEF917530:DEF917553 DOB917530:DOB917553 DXX917530:DXX917553 EHT917530:EHT917553 ERP917530:ERP917553 FBL917530:FBL917553 FLH917530:FLH917553 FVD917530:FVD917553 GEZ917530:GEZ917553 GOV917530:GOV917553 GYR917530:GYR917553 HIN917530:HIN917553 HSJ917530:HSJ917553 ICF917530:ICF917553 IMB917530:IMB917553 IVX917530:IVX917553 JFT917530:JFT917553 JPP917530:JPP917553 JZL917530:JZL917553 KJH917530:KJH917553 KTD917530:KTD917553 LCZ917530:LCZ917553 LMV917530:LMV917553 LWR917530:LWR917553 MGN917530:MGN917553 MQJ917530:MQJ917553 NAF917530:NAF917553 NKB917530:NKB917553 NTX917530:NTX917553 ODT917530:ODT917553 ONP917530:ONP917553 OXL917530:OXL917553 PHH917530:PHH917553 PRD917530:PRD917553 QAZ917530:QAZ917553 QKV917530:QKV917553 QUR917530:QUR917553 REN917530:REN917553 ROJ917530:ROJ917553 RYF917530:RYF917553 SIB917530:SIB917553 SRX917530:SRX917553 TBT917530:TBT917553 TLP917530:TLP917553 TVL917530:TVL917553 UFH917530:UFH917553 UPD917530:UPD917553 UYZ917530:UYZ917553 VIV917530:VIV917553 VSR917530:VSR917553 WCN917530:WCN917553 WMJ917530:WMJ917553 WWF917530:WWF917553 W983066:W983089 JT983066:JT983089 TP983066:TP983089 ADL983066:ADL983089 ANH983066:ANH983089 AXD983066:AXD983089 BGZ983066:BGZ983089 BQV983066:BQV983089 CAR983066:CAR983089 CKN983066:CKN983089 CUJ983066:CUJ983089 DEF983066:DEF983089 DOB983066:DOB983089 DXX983066:DXX983089 EHT983066:EHT983089 ERP983066:ERP983089 FBL983066:FBL983089 FLH983066:FLH983089 FVD983066:FVD983089 GEZ983066:GEZ983089 GOV983066:GOV983089 GYR983066:GYR983089 HIN983066:HIN983089 HSJ983066:HSJ983089 ICF983066:ICF983089 IMB983066:IMB983089 IVX983066:IVX983089 JFT983066:JFT983089 JPP983066:JPP983089 JZL983066:JZL983089 KJH983066:KJH983089 KTD983066:KTD983089 LCZ983066:LCZ983089 LMV983066:LMV983089 LWR983066:LWR983089 MGN983066:MGN983089 MQJ983066:MQJ983089 NAF983066:NAF983089 NKB983066:NKB983089 NTX983066:NTX983089 ODT983066:ODT983089 ONP983066:ONP983089 OXL983066:OXL983089 PHH983066:PHH983089 PRD983066:PRD983089 QAZ983066:QAZ983089 QKV983066:QKV983089 QUR983066:QUR983089 REN983066:REN983089 ROJ983066:ROJ983089 RYF983066:RYF983089 SIB983066:SIB983089 SRX983066:SRX983089 TBT983066:TBT983089 TLP983066:TLP983089 TVL983066:TVL983089 UFH983066:UFH983089 UPD983066:UPD983089 UYZ983066:UYZ983089 VIV983066:VIV983089 VSR983066:VSR983089 WCN983066:WCN983089 WMJ983066:WMJ983089 W16:W49">
      <formula1>0</formula1>
      <formula2>20</formula2>
    </dataValidation>
    <dataValidation type="decimal" allowBlank="1" showInputMessage="1" showErrorMessage="1" errorTitle="الرجاء التصحيح" error="العدد يجب أن يكون بين 0 و 20" sqref="AA5:AD49 JA5:JD49 SW5:SZ49 ACS5:ACV49 AMO5:AMR49 AWK5:AWN49 BGG5:BGJ49 BQC5:BQF49 BZY5:CAB49 CJU5:CJX49 CTQ5:CTT49 DDM5:DDP49 DNI5:DNL49 DXE5:DXH49 EHA5:EHD49 EQW5:EQZ49 FAS5:FAV49 FKO5:FKR49 FUK5:FUN49 GEG5:GEJ49 GOC5:GOF49 GXY5:GYB49 HHU5:HHX49 HRQ5:HRT49 IBM5:IBP49 ILI5:ILL49 IVE5:IVH49 JFA5:JFD49 JOW5:JOZ49 JYS5:JYV49 KIO5:KIR49 KSK5:KSN49 LCG5:LCJ49 LMC5:LMF49 LVY5:LWB49 MFU5:MFX49 MPQ5:MPT49 MZM5:MZP49 NJI5:NJL49 NTE5:NTH49 ODA5:ODD49 OMW5:OMZ49 OWS5:OWV49 PGO5:PGR49 PQK5:PQN49 QAG5:QAJ49 QKC5:QKF49 QTY5:QUB49 RDU5:RDX49 RNQ5:RNT49 RXM5:RXP49 SHI5:SHL49 SRE5:SRH49 TBA5:TBD49 TKW5:TKZ49 TUS5:TUV49 UEO5:UER49 UOK5:UON49 UYG5:UYJ49 VIC5:VIF49 VRY5:VSB49 WBU5:WBX49 WLQ5:WLT49 WVM5:WVP49 D65551:G65585 JA65551:JD65585 SW65551:SZ65585 ACS65551:ACV65585 AMO65551:AMR65585 AWK65551:AWN65585 BGG65551:BGJ65585 BQC65551:BQF65585 BZY65551:CAB65585 CJU65551:CJX65585 CTQ65551:CTT65585 DDM65551:DDP65585 DNI65551:DNL65585 DXE65551:DXH65585 EHA65551:EHD65585 EQW65551:EQZ65585 FAS65551:FAV65585 FKO65551:FKR65585 FUK65551:FUN65585 GEG65551:GEJ65585 GOC65551:GOF65585 GXY65551:GYB65585 HHU65551:HHX65585 HRQ65551:HRT65585 IBM65551:IBP65585 ILI65551:ILL65585 IVE65551:IVH65585 JFA65551:JFD65585 JOW65551:JOZ65585 JYS65551:JYV65585 KIO65551:KIR65585 KSK65551:KSN65585 LCG65551:LCJ65585 LMC65551:LMF65585 LVY65551:LWB65585 MFU65551:MFX65585 MPQ65551:MPT65585 MZM65551:MZP65585 NJI65551:NJL65585 NTE65551:NTH65585 ODA65551:ODD65585 OMW65551:OMZ65585 OWS65551:OWV65585 PGO65551:PGR65585 PQK65551:PQN65585 QAG65551:QAJ65585 QKC65551:QKF65585 QTY65551:QUB65585 RDU65551:RDX65585 RNQ65551:RNT65585 RXM65551:RXP65585 SHI65551:SHL65585 SRE65551:SRH65585 TBA65551:TBD65585 TKW65551:TKZ65585 TUS65551:TUV65585 UEO65551:UER65585 UOK65551:UON65585 UYG65551:UYJ65585 VIC65551:VIF65585 VRY65551:VSB65585 WBU65551:WBX65585 WLQ65551:WLT65585 WVM65551:WVP65585 D131087:G131121 JA131087:JD131121 SW131087:SZ131121 ACS131087:ACV131121 AMO131087:AMR131121 AWK131087:AWN131121 BGG131087:BGJ131121 BQC131087:BQF131121 BZY131087:CAB131121 CJU131087:CJX131121 CTQ131087:CTT131121 DDM131087:DDP131121 DNI131087:DNL131121 DXE131087:DXH131121 EHA131087:EHD131121 EQW131087:EQZ131121 FAS131087:FAV131121 FKO131087:FKR131121 FUK131087:FUN131121 GEG131087:GEJ131121 GOC131087:GOF131121 GXY131087:GYB131121 HHU131087:HHX131121 HRQ131087:HRT131121 IBM131087:IBP131121 ILI131087:ILL131121 IVE131087:IVH131121 JFA131087:JFD131121 JOW131087:JOZ131121 JYS131087:JYV131121 KIO131087:KIR131121 KSK131087:KSN131121 LCG131087:LCJ131121 LMC131087:LMF131121 LVY131087:LWB131121 MFU131087:MFX131121 MPQ131087:MPT131121 MZM131087:MZP131121 NJI131087:NJL131121 NTE131087:NTH131121 ODA131087:ODD131121 OMW131087:OMZ131121 OWS131087:OWV131121 PGO131087:PGR131121 PQK131087:PQN131121 QAG131087:QAJ131121 QKC131087:QKF131121 QTY131087:QUB131121 RDU131087:RDX131121 RNQ131087:RNT131121 RXM131087:RXP131121 SHI131087:SHL131121 SRE131087:SRH131121 TBA131087:TBD131121 TKW131087:TKZ131121 TUS131087:TUV131121 UEO131087:UER131121 UOK131087:UON131121 UYG131087:UYJ131121 VIC131087:VIF131121 VRY131087:VSB131121 WBU131087:WBX131121 WLQ131087:WLT131121 WVM131087:WVP131121 D196623:G196657 JA196623:JD196657 SW196623:SZ196657 ACS196623:ACV196657 AMO196623:AMR196657 AWK196623:AWN196657 BGG196623:BGJ196657 BQC196623:BQF196657 BZY196623:CAB196657 CJU196623:CJX196657 CTQ196623:CTT196657 DDM196623:DDP196657 DNI196623:DNL196657 DXE196623:DXH196657 EHA196623:EHD196657 EQW196623:EQZ196657 FAS196623:FAV196657 FKO196623:FKR196657 FUK196623:FUN196657 GEG196623:GEJ196657 GOC196623:GOF196657 GXY196623:GYB196657 HHU196623:HHX196657 HRQ196623:HRT196657 IBM196623:IBP196657 ILI196623:ILL196657 IVE196623:IVH196657 JFA196623:JFD196657 JOW196623:JOZ196657 JYS196623:JYV196657 KIO196623:KIR196657 KSK196623:KSN196657 LCG196623:LCJ196657 LMC196623:LMF196657 LVY196623:LWB196657 MFU196623:MFX196657 MPQ196623:MPT196657 MZM196623:MZP196657 NJI196623:NJL196657 NTE196623:NTH196657 ODA196623:ODD196657 OMW196623:OMZ196657 OWS196623:OWV196657 PGO196623:PGR196657 PQK196623:PQN196657 QAG196623:QAJ196657 QKC196623:QKF196657 QTY196623:QUB196657 RDU196623:RDX196657 RNQ196623:RNT196657 RXM196623:RXP196657 SHI196623:SHL196657 SRE196623:SRH196657 TBA196623:TBD196657 TKW196623:TKZ196657 TUS196623:TUV196657 UEO196623:UER196657 UOK196623:UON196657 UYG196623:UYJ196657 VIC196623:VIF196657 VRY196623:VSB196657 WBU196623:WBX196657 WLQ196623:WLT196657 WVM196623:WVP196657 D262159:G262193 JA262159:JD262193 SW262159:SZ262193 ACS262159:ACV262193 AMO262159:AMR262193 AWK262159:AWN262193 BGG262159:BGJ262193 BQC262159:BQF262193 BZY262159:CAB262193 CJU262159:CJX262193 CTQ262159:CTT262193 DDM262159:DDP262193 DNI262159:DNL262193 DXE262159:DXH262193 EHA262159:EHD262193 EQW262159:EQZ262193 FAS262159:FAV262193 FKO262159:FKR262193 FUK262159:FUN262193 GEG262159:GEJ262193 GOC262159:GOF262193 GXY262159:GYB262193 HHU262159:HHX262193 HRQ262159:HRT262193 IBM262159:IBP262193 ILI262159:ILL262193 IVE262159:IVH262193 JFA262159:JFD262193 JOW262159:JOZ262193 JYS262159:JYV262193 KIO262159:KIR262193 KSK262159:KSN262193 LCG262159:LCJ262193 LMC262159:LMF262193 LVY262159:LWB262193 MFU262159:MFX262193 MPQ262159:MPT262193 MZM262159:MZP262193 NJI262159:NJL262193 NTE262159:NTH262193 ODA262159:ODD262193 OMW262159:OMZ262193 OWS262159:OWV262193 PGO262159:PGR262193 PQK262159:PQN262193 QAG262159:QAJ262193 QKC262159:QKF262193 QTY262159:QUB262193 RDU262159:RDX262193 RNQ262159:RNT262193 RXM262159:RXP262193 SHI262159:SHL262193 SRE262159:SRH262193 TBA262159:TBD262193 TKW262159:TKZ262193 TUS262159:TUV262193 UEO262159:UER262193 UOK262159:UON262193 UYG262159:UYJ262193 VIC262159:VIF262193 VRY262159:VSB262193 WBU262159:WBX262193 WLQ262159:WLT262193 WVM262159:WVP262193 D327695:G327729 JA327695:JD327729 SW327695:SZ327729 ACS327695:ACV327729 AMO327695:AMR327729 AWK327695:AWN327729 BGG327695:BGJ327729 BQC327695:BQF327729 BZY327695:CAB327729 CJU327695:CJX327729 CTQ327695:CTT327729 DDM327695:DDP327729 DNI327695:DNL327729 DXE327695:DXH327729 EHA327695:EHD327729 EQW327695:EQZ327729 FAS327695:FAV327729 FKO327695:FKR327729 FUK327695:FUN327729 GEG327695:GEJ327729 GOC327695:GOF327729 GXY327695:GYB327729 HHU327695:HHX327729 HRQ327695:HRT327729 IBM327695:IBP327729 ILI327695:ILL327729 IVE327695:IVH327729 JFA327695:JFD327729 JOW327695:JOZ327729 JYS327695:JYV327729 KIO327695:KIR327729 KSK327695:KSN327729 LCG327695:LCJ327729 LMC327695:LMF327729 LVY327695:LWB327729 MFU327695:MFX327729 MPQ327695:MPT327729 MZM327695:MZP327729 NJI327695:NJL327729 NTE327695:NTH327729 ODA327695:ODD327729 OMW327695:OMZ327729 OWS327695:OWV327729 PGO327695:PGR327729 PQK327695:PQN327729 QAG327695:QAJ327729 QKC327695:QKF327729 QTY327695:QUB327729 RDU327695:RDX327729 RNQ327695:RNT327729 RXM327695:RXP327729 SHI327695:SHL327729 SRE327695:SRH327729 TBA327695:TBD327729 TKW327695:TKZ327729 TUS327695:TUV327729 UEO327695:UER327729 UOK327695:UON327729 UYG327695:UYJ327729 VIC327695:VIF327729 VRY327695:VSB327729 WBU327695:WBX327729 WLQ327695:WLT327729 WVM327695:WVP327729 D393231:G393265 JA393231:JD393265 SW393231:SZ393265 ACS393231:ACV393265 AMO393231:AMR393265 AWK393231:AWN393265 BGG393231:BGJ393265 BQC393231:BQF393265 BZY393231:CAB393265 CJU393231:CJX393265 CTQ393231:CTT393265 DDM393231:DDP393265 DNI393231:DNL393265 DXE393231:DXH393265 EHA393231:EHD393265 EQW393231:EQZ393265 FAS393231:FAV393265 FKO393231:FKR393265 FUK393231:FUN393265 GEG393231:GEJ393265 GOC393231:GOF393265 GXY393231:GYB393265 HHU393231:HHX393265 HRQ393231:HRT393265 IBM393231:IBP393265 ILI393231:ILL393265 IVE393231:IVH393265 JFA393231:JFD393265 JOW393231:JOZ393265 JYS393231:JYV393265 KIO393231:KIR393265 KSK393231:KSN393265 LCG393231:LCJ393265 LMC393231:LMF393265 LVY393231:LWB393265 MFU393231:MFX393265 MPQ393231:MPT393265 MZM393231:MZP393265 NJI393231:NJL393265 NTE393231:NTH393265 ODA393231:ODD393265 OMW393231:OMZ393265 OWS393231:OWV393265 PGO393231:PGR393265 PQK393231:PQN393265 QAG393231:QAJ393265 QKC393231:QKF393265 QTY393231:QUB393265 RDU393231:RDX393265 RNQ393231:RNT393265 RXM393231:RXP393265 SHI393231:SHL393265 SRE393231:SRH393265 TBA393231:TBD393265 TKW393231:TKZ393265 TUS393231:TUV393265 UEO393231:UER393265 UOK393231:UON393265 UYG393231:UYJ393265 VIC393231:VIF393265 VRY393231:VSB393265 WBU393231:WBX393265 WLQ393231:WLT393265 WVM393231:WVP393265 D458767:G458801 JA458767:JD458801 SW458767:SZ458801 ACS458767:ACV458801 AMO458767:AMR458801 AWK458767:AWN458801 BGG458767:BGJ458801 BQC458767:BQF458801 BZY458767:CAB458801 CJU458767:CJX458801 CTQ458767:CTT458801 DDM458767:DDP458801 DNI458767:DNL458801 DXE458767:DXH458801 EHA458767:EHD458801 EQW458767:EQZ458801 FAS458767:FAV458801 FKO458767:FKR458801 FUK458767:FUN458801 GEG458767:GEJ458801 GOC458767:GOF458801 GXY458767:GYB458801 HHU458767:HHX458801 HRQ458767:HRT458801 IBM458767:IBP458801 ILI458767:ILL458801 IVE458767:IVH458801 JFA458767:JFD458801 JOW458767:JOZ458801 JYS458767:JYV458801 KIO458767:KIR458801 KSK458767:KSN458801 LCG458767:LCJ458801 LMC458767:LMF458801 LVY458767:LWB458801 MFU458767:MFX458801 MPQ458767:MPT458801 MZM458767:MZP458801 NJI458767:NJL458801 NTE458767:NTH458801 ODA458767:ODD458801 OMW458767:OMZ458801 OWS458767:OWV458801 PGO458767:PGR458801 PQK458767:PQN458801 QAG458767:QAJ458801 QKC458767:QKF458801 QTY458767:QUB458801 RDU458767:RDX458801 RNQ458767:RNT458801 RXM458767:RXP458801 SHI458767:SHL458801 SRE458767:SRH458801 TBA458767:TBD458801 TKW458767:TKZ458801 TUS458767:TUV458801 UEO458767:UER458801 UOK458767:UON458801 UYG458767:UYJ458801 VIC458767:VIF458801 VRY458767:VSB458801 WBU458767:WBX458801 WLQ458767:WLT458801 WVM458767:WVP458801 D524303:G524337 JA524303:JD524337 SW524303:SZ524337 ACS524303:ACV524337 AMO524303:AMR524337 AWK524303:AWN524337 BGG524303:BGJ524337 BQC524303:BQF524337 BZY524303:CAB524337 CJU524303:CJX524337 CTQ524303:CTT524337 DDM524303:DDP524337 DNI524303:DNL524337 DXE524303:DXH524337 EHA524303:EHD524337 EQW524303:EQZ524337 FAS524303:FAV524337 FKO524303:FKR524337 FUK524303:FUN524337 GEG524303:GEJ524337 GOC524303:GOF524337 GXY524303:GYB524337 HHU524303:HHX524337 HRQ524303:HRT524337 IBM524303:IBP524337 ILI524303:ILL524337 IVE524303:IVH524337 JFA524303:JFD524337 JOW524303:JOZ524337 JYS524303:JYV524337 KIO524303:KIR524337 KSK524303:KSN524337 LCG524303:LCJ524337 LMC524303:LMF524337 LVY524303:LWB524337 MFU524303:MFX524337 MPQ524303:MPT524337 MZM524303:MZP524337 NJI524303:NJL524337 NTE524303:NTH524337 ODA524303:ODD524337 OMW524303:OMZ524337 OWS524303:OWV524337 PGO524303:PGR524337 PQK524303:PQN524337 QAG524303:QAJ524337 QKC524303:QKF524337 QTY524303:QUB524337 RDU524303:RDX524337 RNQ524303:RNT524337 RXM524303:RXP524337 SHI524303:SHL524337 SRE524303:SRH524337 TBA524303:TBD524337 TKW524303:TKZ524337 TUS524303:TUV524337 UEO524303:UER524337 UOK524303:UON524337 UYG524303:UYJ524337 VIC524303:VIF524337 VRY524303:VSB524337 WBU524303:WBX524337 WLQ524303:WLT524337 WVM524303:WVP524337 D589839:G589873 JA589839:JD589873 SW589839:SZ589873 ACS589839:ACV589873 AMO589839:AMR589873 AWK589839:AWN589873 BGG589839:BGJ589873 BQC589839:BQF589873 BZY589839:CAB589873 CJU589839:CJX589873 CTQ589839:CTT589873 DDM589839:DDP589873 DNI589839:DNL589873 DXE589839:DXH589873 EHA589839:EHD589873 EQW589839:EQZ589873 FAS589839:FAV589873 FKO589839:FKR589873 FUK589839:FUN589873 GEG589839:GEJ589873 GOC589839:GOF589873 GXY589839:GYB589873 HHU589839:HHX589873 HRQ589839:HRT589873 IBM589839:IBP589873 ILI589839:ILL589873 IVE589839:IVH589873 JFA589839:JFD589873 JOW589839:JOZ589873 JYS589839:JYV589873 KIO589839:KIR589873 KSK589839:KSN589873 LCG589839:LCJ589873 LMC589839:LMF589873 LVY589839:LWB589873 MFU589839:MFX589873 MPQ589839:MPT589873 MZM589839:MZP589873 NJI589839:NJL589873 NTE589839:NTH589873 ODA589839:ODD589873 OMW589839:OMZ589873 OWS589839:OWV589873 PGO589839:PGR589873 PQK589839:PQN589873 QAG589839:QAJ589873 QKC589839:QKF589873 QTY589839:QUB589873 RDU589839:RDX589873 RNQ589839:RNT589873 RXM589839:RXP589873 SHI589839:SHL589873 SRE589839:SRH589873 TBA589839:TBD589873 TKW589839:TKZ589873 TUS589839:TUV589873 UEO589839:UER589873 UOK589839:UON589873 UYG589839:UYJ589873 VIC589839:VIF589873 VRY589839:VSB589873 WBU589839:WBX589873 WLQ589839:WLT589873 WVM589839:WVP589873 D655375:G655409 JA655375:JD655409 SW655375:SZ655409 ACS655375:ACV655409 AMO655375:AMR655409 AWK655375:AWN655409 BGG655375:BGJ655409 BQC655375:BQF655409 BZY655375:CAB655409 CJU655375:CJX655409 CTQ655375:CTT655409 DDM655375:DDP655409 DNI655375:DNL655409 DXE655375:DXH655409 EHA655375:EHD655409 EQW655375:EQZ655409 FAS655375:FAV655409 FKO655375:FKR655409 FUK655375:FUN655409 GEG655375:GEJ655409 GOC655375:GOF655409 GXY655375:GYB655409 HHU655375:HHX655409 HRQ655375:HRT655409 IBM655375:IBP655409 ILI655375:ILL655409 IVE655375:IVH655409 JFA655375:JFD655409 JOW655375:JOZ655409 JYS655375:JYV655409 KIO655375:KIR655409 KSK655375:KSN655409 LCG655375:LCJ655409 LMC655375:LMF655409 LVY655375:LWB655409 MFU655375:MFX655409 MPQ655375:MPT655409 MZM655375:MZP655409 NJI655375:NJL655409 NTE655375:NTH655409 ODA655375:ODD655409 OMW655375:OMZ655409 OWS655375:OWV655409 PGO655375:PGR655409 PQK655375:PQN655409 QAG655375:QAJ655409 QKC655375:QKF655409 QTY655375:QUB655409 RDU655375:RDX655409 RNQ655375:RNT655409 RXM655375:RXP655409 SHI655375:SHL655409 SRE655375:SRH655409 TBA655375:TBD655409 TKW655375:TKZ655409 TUS655375:TUV655409 UEO655375:UER655409 UOK655375:UON655409 UYG655375:UYJ655409 VIC655375:VIF655409 VRY655375:VSB655409 WBU655375:WBX655409 WLQ655375:WLT655409 WVM655375:WVP655409 D720911:G720945 JA720911:JD720945 SW720911:SZ720945 ACS720911:ACV720945 AMO720911:AMR720945 AWK720911:AWN720945 BGG720911:BGJ720945 BQC720911:BQF720945 BZY720911:CAB720945 CJU720911:CJX720945 CTQ720911:CTT720945 DDM720911:DDP720945 DNI720911:DNL720945 DXE720911:DXH720945 EHA720911:EHD720945 EQW720911:EQZ720945 FAS720911:FAV720945 FKO720911:FKR720945 FUK720911:FUN720945 GEG720911:GEJ720945 GOC720911:GOF720945 GXY720911:GYB720945 HHU720911:HHX720945 HRQ720911:HRT720945 IBM720911:IBP720945 ILI720911:ILL720945 IVE720911:IVH720945 JFA720911:JFD720945 JOW720911:JOZ720945 JYS720911:JYV720945 KIO720911:KIR720945 KSK720911:KSN720945 LCG720911:LCJ720945 LMC720911:LMF720945 LVY720911:LWB720945 MFU720911:MFX720945 MPQ720911:MPT720945 MZM720911:MZP720945 NJI720911:NJL720945 NTE720911:NTH720945 ODA720911:ODD720945 OMW720911:OMZ720945 OWS720911:OWV720945 PGO720911:PGR720945 PQK720911:PQN720945 QAG720911:QAJ720945 QKC720911:QKF720945 QTY720911:QUB720945 RDU720911:RDX720945 RNQ720911:RNT720945 RXM720911:RXP720945 SHI720911:SHL720945 SRE720911:SRH720945 TBA720911:TBD720945 TKW720911:TKZ720945 TUS720911:TUV720945 UEO720911:UER720945 UOK720911:UON720945 UYG720911:UYJ720945 VIC720911:VIF720945 VRY720911:VSB720945 WBU720911:WBX720945 WLQ720911:WLT720945 WVM720911:WVP720945 D786447:G786481 JA786447:JD786481 SW786447:SZ786481 ACS786447:ACV786481 AMO786447:AMR786481 AWK786447:AWN786481 BGG786447:BGJ786481 BQC786447:BQF786481 BZY786447:CAB786481 CJU786447:CJX786481 CTQ786447:CTT786481 DDM786447:DDP786481 DNI786447:DNL786481 DXE786447:DXH786481 EHA786447:EHD786481 EQW786447:EQZ786481 FAS786447:FAV786481 FKO786447:FKR786481 FUK786447:FUN786481 GEG786447:GEJ786481 GOC786447:GOF786481 GXY786447:GYB786481 HHU786447:HHX786481 HRQ786447:HRT786481 IBM786447:IBP786481 ILI786447:ILL786481 IVE786447:IVH786481 JFA786447:JFD786481 JOW786447:JOZ786481 JYS786447:JYV786481 KIO786447:KIR786481 KSK786447:KSN786481 LCG786447:LCJ786481 LMC786447:LMF786481 LVY786447:LWB786481 MFU786447:MFX786481 MPQ786447:MPT786481 MZM786447:MZP786481 NJI786447:NJL786481 NTE786447:NTH786481 ODA786447:ODD786481 OMW786447:OMZ786481 OWS786447:OWV786481 PGO786447:PGR786481 PQK786447:PQN786481 QAG786447:QAJ786481 QKC786447:QKF786481 QTY786447:QUB786481 RDU786447:RDX786481 RNQ786447:RNT786481 RXM786447:RXP786481 SHI786447:SHL786481 SRE786447:SRH786481 TBA786447:TBD786481 TKW786447:TKZ786481 TUS786447:TUV786481 UEO786447:UER786481 UOK786447:UON786481 UYG786447:UYJ786481 VIC786447:VIF786481 VRY786447:VSB786481 WBU786447:WBX786481 WLQ786447:WLT786481 WVM786447:WVP786481 D851983:G852017 JA851983:JD852017 SW851983:SZ852017 ACS851983:ACV852017 AMO851983:AMR852017 AWK851983:AWN852017 BGG851983:BGJ852017 BQC851983:BQF852017 BZY851983:CAB852017 CJU851983:CJX852017 CTQ851983:CTT852017 DDM851983:DDP852017 DNI851983:DNL852017 DXE851983:DXH852017 EHA851983:EHD852017 EQW851983:EQZ852017 FAS851983:FAV852017 FKO851983:FKR852017 FUK851983:FUN852017 GEG851983:GEJ852017 GOC851983:GOF852017 GXY851983:GYB852017 HHU851983:HHX852017 HRQ851983:HRT852017 IBM851983:IBP852017 ILI851983:ILL852017 IVE851983:IVH852017 JFA851983:JFD852017 JOW851983:JOZ852017 JYS851983:JYV852017 KIO851983:KIR852017 KSK851983:KSN852017 LCG851983:LCJ852017 LMC851983:LMF852017 LVY851983:LWB852017 MFU851983:MFX852017 MPQ851983:MPT852017 MZM851983:MZP852017 NJI851983:NJL852017 NTE851983:NTH852017 ODA851983:ODD852017 OMW851983:OMZ852017 OWS851983:OWV852017 PGO851983:PGR852017 PQK851983:PQN852017 QAG851983:QAJ852017 QKC851983:QKF852017 QTY851983:QUB852017 RDU851983:RDX852017 RNQ851983:RNT852017 RXM851983:RXP852017 SHI851983:SHL852017 SRE851983:SRH852017 TBA851983:TBD852017 TKW851983:TKZ852017 TUS851983:TUV852017 UEO851983:UER852017 UOK851983:UON852017 UYG851983:UYJ852017 VIC851983:VIF852017 VRY851983:VSB852017 WBU851983:WBX852017 WLQ851983:WLT852017 WVM851983:WVP852017 D917519:G917553 JA917519:JD917553 SW917519:SZ917553 ACS917519:ACV917553 AMO917519:AMR917553 AWK917519:AWN917553 BGG917519:BGJ917553 BQC917519:BQF917553 BZY917519:CAB917553 CJU917519:CJX917553 CTQ917519:CTT917553 DDM917519:DDP917553 DNI917519:DNL917553 DXE917519:DXH917553 EHA917519:EHD917553 EQW917519:EQZ917553 FAS917519:FAV917553 FKO917519:FKR917553 FUK917519:FUN917553 GEG917519:GEJ917553 GOC917519:GOF917553 GXY917519:GYB917553 HHU917519:HHX917553 HRQ917519:HRT917553 IBM917519:IBP917553 ILI917519:ILL917553 IVE917519:IVH917553 JFA917519:JFD917553 JOW917519:JOZ917553 JYS917519:JYV917553 KIO917519:KIR917553 KSK917519:KSN917553 LCG917519:LCJ917553 LMC917519:LMF917553 LVY917519:LWB917553 MFU917519:MFX917553 MPQ917519:MPT917553 MZM917519:MZP917553 NJI917519:NJL917553 NTE917519:NTH917553 ODA917519:ODD917553 OMW917519:OMZ917553 OWS917519:OWV917553 PGO917519:PGR917553 PQK917519:PQN917553 QAG917519:QAJ917553 QKC917519:QKF917553 QTY917519:QUB917553 RDU917519:RDX917553 RNQ917519:RNT917553 RXM917519:RXP917553 SHI917519:SHL917553 SRE917519:SRH917553 TBA917519:TBD917553 TKW917519:TKZ917553 TUS917519:TUV917553 UEO917519:UER917553 UOK917519:UON917553 UYG917519:UYJ917553 VIC917519:VIF917553 VRY917519:VSB917553 WBU917519:WBX917553 WLQ917519:WLT917553 WVM917519:WVP917553 D983055:G983089 JA983055:JD983089 SW983055:SZ983089 ACS983055:ACV983089 AMO983055:AMR983089 AWK983055:AWN983089 BGG983055:BGJ983089 BQC983055:BQF983089 BZY983055:CAB983089 CJU983055:CJX983089 CTQ983055:CTT983089 DDM983055:DDP983089 DNI983055:DNL983089 DXE983055:DXH983089 EHA983055:EHD983089 EQW983055:EQZ983089 FAS983055:FAV983089 FKO983055:FKR983089 FUK983055:FUN983089 GEG983055:GEJ983089 GOC983055:GOF983089 GXY983055:GYB983089 HHU983055:HHX983089 HRQ983055:HRT983089 IBM983055:IBP983089 ILI983055:ILL983089 IVE983055:IVH983089 JFA983055:JFD983089 JOW983055:JOZ983089 JYS983055:JYV983089 KIO983055:KIR983089 KSK983055:KSN983089 LCG983055:LCJ983089 LMC983055:LMF983089 LVY983055:LWB983089 MFU983055:MFX983089 MPQ983055:MPT983089 MZM983055:MZP983089 NJI983055:NJL983089 NTE983055:NTH983089 ODA983055:ODD983089 OMW983055:OMZ983089 OWS983055:OWV983089 PGO983055:PGR983089 PQK983055:PQN983089 QAG983055:QAJ983089 QKC983055:QKF983089 QTY983055:QUB983089 RDU983055:RDX983089 RNQ983055:RNT983089 RXM983055:RXP983089 SHI983055:SHL983089 SRE983055:SRH983089 TBA983055:TBD983089 TKW983055:TKZ983089 TUS983055:TUV983089 UEO983055:UER983089 UOK983055:UON983089 UYG983055:UYJ983089 VIC983055:VIF983089 VRY983055:VSB983089 WBU983055:WBX983089 WLQ983055:WLT983089 WVM983055:WVP983089 W9:W15 JT9:JT15 TP9:TP15 ADL9:ADL15 ANH9:ANH15 AXD9:AXD15 BGZ9:BGZ15 BQV9:BQV15 CAR9:CAR15 CKN9:CKN15 CUJ9:CUJ15 DEF9:DEF15 DOB9:DOB15 DXX9:DXX15 EHT9:EHT15 ERP9:ERP15 FBL9:FBL15 FLH9:FLH15 FVD9:FVD15 GEZ9:GEZ15 GOV9:GOV15 GYR9:GYR15 HIN9:HIN15 HSJ9:HSJ15 ICF9:ICF15 IMB9:IMB15 IVX9:IVX15 JFT9:JFT15 JPP9:JPP15 JZL9:JZL15 KJH9:KJH15 KTD9:KTD15 LCZ9:LCZ15 LMV9:LMV15 LWR9:LWR15 MGN9:MGN15 MQJ9:MQJ15 NAF9:NAF15 NKB9:NKB15 NTX9:NTX15 ODT9:ODT15 ONP9:ONP15 OXL9:OXL15 PHH9:PHH15 PRD9:PRD15 QAZ9:QAZ15 QKV9:QKV15 QUR9:QUR15 REN9:REN15 ROJ9:ROJ15 RYF9:RYF15 SIB9:SIB15 SRX9:SRX15 TBT9:TBT15 TLP9:TLP15 TVL9:TVL15 UFH9:UFH15 UPD9:UPD15 UYZ9:UYZ15 VIV9:VIV15 VSR9:VSR15 WCN9:WCN15 WMJ9:WMJ15 WWF9:WWF15 W65555:W65561 JT65555:JT65561 TP65555:TP65561 ADL65555:ADL65561 ANH65555:ANH65561 AXD65555:AXD65561 BGZ65555:BGZ65561 BQV65555:BQV65561 CAR65555:CAR65561 CKN65555:CKN65561 CUJ65555:CUJ65561 DEF65555:DEF65561 DOB65555:DOB65561 DXX65555:DXX65561 EHT65555:EHT65561 ERP65555:ERP65561 FBL65555:FBL65561 FLH65555:FLH65561 FVD65555:FVD65561 GEZ65555:GEZ65561 GOV65555:GOV65561 GYR65555:GYR65561 HIN65555:HIN65561 HSJ65555:HSJ65561 ICF65555:ICF65561 IMB65555:IMB65561 IVX65555:IVX65561 JFT65555:JFT65561 JPP65555:JPP65561 JZL65555:JZL65561 KJH65555:KJH65561 KTD65555:KTD65561 LCZ65555:LCZ65561 LMV65555:LMV65561 LWR65555:LWR65561 MGN65555:MGN65561 MQJ65555:MQJ65561 NAF65555:NAF65561 NKB65555:NKB65561 NTX65555:NTX65561 ODT65555:ODT65561 ONP65555:ONP65561 OXL65555:OXL65561 PHH65555:PHH65561 PRD65555:PRD65561 QAZ65555:QAZ65561 QKV65555:QKV65561 QUR65555:QUR65561 REN65555:REN65561 ROJ65555:ROJ65561 RYF65555:RYF65561 SIB65555:SIB65561 SRX65555:SRX65561 TBT65555:TBT65561 TLP65555:TLP65561 TVL65555:TVL65561 UFH65555:UFH65561 UPD65555:UPD65561 UYZ65555:UYZ65561 VIV65555:VIV65561 VSR65555:VSR65561 WCN65555:WCN65561 WMJ65555:WMJ65561 WWF65555:WWF65561 W131091:W131097 JT131091:JT131097 TP131091:TP131097 ADL131091:ADL131097 ANH131091:ANH131097 AXD131091:AXD131097 BGZ131091:BGZ131097 BQV131091:BQV131097 CAR131091:CAR131097 CKN131091:CKN131097 CUJ131091:CUJ131097 DEF131091:DEF131097 DOB131091:DOB131097 DXX131091:DXX131097 EHT131091:EHT131097 ERP131091:ERP131097 FBL131091:FBL131097 FLH131091:FLH131097 FVD131091:FVD131097 GEZ131091:GEZ131097 GOV131091:GOV131097 GYR131091:GYR131097 HIN131091:HIN131097 HSJ131091:HSJ131097 ICF131091:ICF131097 IMB131091:IMB131097 IVX131091:IVX131097 JFT131091:JFT131097 JPP131091:JPP131097 JZL131091:JZL131097 KJH131091:KJH131097 KTD131091:KTD131097 LCZ131091:LCZ131097 LMV131091:LMV131097 LWR131091:LWR131097 MGN131091:MGN131097 MQJ131091:MQJ131097 NAF131091:NAF131097 NKB131091:NKB131097 NTX131091:NTX131097 ODT131091:ODT131097 ONP131091:ONP131097 OXL131091:OXL131097 PHH131091:PHH131097 PRD131091:PRD131097 QAZ131091:QAZ131097 QKV131091:QKV131097 QUR131091:QUR131097 REN131091:REN131097 ROJ131091:ROJ131097 RYF131091:RYF131097 SIB131091:SIB131097 SRX131091:SRX131097 TBT131091:TBT131097 TLP131091:TLP131097 TVL131091:TVL131097 UFH131091:UFH131097 UPD131091:UPD131097 UYZ131091:UYZ131097 VIV131091:VIV131097 VSR131091:VSR131097 WCN131091:WCN131097 WMJ131091:WMJ131097 WWF131091:WWF131097 W196627:W196633 JT196627:JT196633 TP196627:TP196633 ADL196627:ADL196633 ANH196627:ANH196633 AXD196627:AXD196633 BGZ196627:BGZ196633 BQV196627:BQV196633 CAR196627:CAR196633 CKN196627:CKN196633 CUJ196627:CUJ196633 DEF196627:DEF196633 DOB196627:DOB196633 DXX196627:DXX196633 EHT196627:EHT196633 ERP196627:ERP196633 FBL196627:FBL196633 FLH196627:FLH196633 FVD196627:FVD196633 GEZ196627:GEZ196633 GOV196627:GOV196633 GYR196627:GYR196633 HIN196627:HIN196633 HSJ196627:HSJ196633 ICF196627:ICF196633 IMB196627:IMB196633 IVX196627:IVX196633 JFT196627:JFT196633 JPP196627:JPP196633 JZL196627:JZL196633 KJH196627:KJH196633 KTD196627:KTD196633 LCZ196627:LCZ196633 LMV196627:LMV196633 LWR196627:LWR196633 MGN196627:MGN196633 MQJ196627:MQJ196633 NAF196627:NAF196633 NKB196627:NKB196633 NTX196627:NTX196633 ODT196627:ODT196633 ONP196627:ONP196633 OXL196627:OXL196633 PHH196627:PHH196633 PRD196627:PRD196633 QAZ196627:QAZ196633 QKV196627:QKV196633 QUR196627:QUR196633 REN196627:REN196633 ROJ196627:ROJ196633 RYF196627:RYF196633 SIB196627:SIB196633 SRX196627:SRX196633 TBT196627:TBT196633 TLP196627:TLP196633 TVL196627:TVL196633 UFH196627:UFH196633 UPD196627:UPD196633 UYZ196627:UYZ196633 VIV196627:VIV196633 VSR196627:VSR196633 WCN196627:WCN196633 WMJ196627:WMJ196633 WWF196627:WWF196633 W262163:W262169 JT262163:JT262169 TP262163:TP262169 ADL262163:ADL262169 ANH262163:ANH262169 AXD262163:AXD262169 BGZ262163:BGZ262169 BQV262163:BQV262169 CAR262163:CAR262169 CKN262163:CKN262169 CUJ262163:CUJ262169 DEF262163:DEF262169 DOB262163:DOB262169 DXX262163:DXX262169 EHT262163:EHT262169 ERP262163:ERP262169 FBL262163:FBL262169 FLH262163:FLH262169 FVD262163:FVD262169 GEZ262163:GEZ262169 GOV262163:GOV262169 GYR262163:GYR262169 HIN262163:HIN262169 HSJ262163:HSJ262169 ICF262163:ICF262169 IMB262163:IMB262169 IVX262163:IVX262169 JFT262163:JFT262169 JPP262163:JPP262169 JZL262163:JZL262169 KJH262163:KJH262169 KTD262163:KTD262169 LCZ262163:LCZ262169 LMV262163:LMV262169 LWR262163:LWR262169 MGN262163:MGN262169 MQJ262163:MQJ262169 NAF262163:NAF262169 NKB262163:NKB262169 NTX262163:NTX262169 ODT262163:ODT262169 ONP262163:ONP262169 OXL262163:OXL262169 PHH262163:PHH262169 PRD262163:PRD262169 QAZ262163:QAZ262169 QKV262163:QKV262169 QUR262163:QUR262169 REN262163:REN262169 ROJ262163:ROJ262169 RYF262163:RYF262169 SIB262163:SIB262169 SRX262163:SRX262169 TBT262163:TBT262169 TLP262163:TLP262169 TVL262163:TVL262169 UFH262163:UFH262169 UPD262163:UPD262169 UYZ262163:UYZ262169 VIV262163:VIV262169 VSR262163:VSR262169 WCN262163:WCN262169 WMJ262163:WMJ262169 WWF262163:WWF262169 W327699:W327705 JT327699:JT327705 TP327699:TP327705 ADL327699:ADL327705 ANH327699:ANH327705 AXD327699:AXD327705 BGZ327699:BGZ327705 BQV327699:BQV327705 CAR327699:CAR327705 CKN327699:CKN327705 CUJ327699:CUJ327705 DEF327699:DEF327705 DOB327699:DOB327705 DXX327699:DXX327705 EHT327699:EHT327705 ERP327699:ERP327705 FBL327699:FBL327705 FLH327699:FLH327705 FVD327699:FVD327705 GEZ327699:GEZ327705 GOV327699:GOV327705 GYR327699:GYR327705 HIN327699:HIN327705 HSJ327699:HSJ327705 ICF327699:ICF327705 IMB327699:IMB327705 IVX327699:IVX327705 JFT327699:JFT327705 JPP327699:JPP327705 JZL327699:JZL327705 KJH327699:KJH327705 KTD327699:KTD327705 LCZ327699:LCZ327705 LMV327699:LMV327705 LWR327699:LWR327705 MGN327699:MGN327705 MQJ327699:MQJ327705 NAF327699:NAF327705 NKB327699:NKB327705 NTX327699:NTX327705 ODT327699:ODT327705 ONP327699:ONP327705 OXL327699:OXL327705 PHH327699:PHH327705 PRD327699:PRD327705 QAZ327699:QAZ327705 QKV327699:QKV327705 QUR327699:QUR327705 REN327699:REN327705 ROJ327699:ROJ327705 RYF327699:RYF327705 SIB327699:SIB327705 SRX327699:SRX327705 TBT327699:TBT327705 TLP327699:TLP327705 TVL327699:TVL327705 UFH327699:UFH327705 UPD327699:UPD327705 UYZ327699:UYZ327705 VIV327699:VIV327705 VSR327699:VSR327705 WCN327699:WCN327705 WMJ327699:WMJ327705 WWF327699:WWF327705 W393235:W393241 JT393235:JT393241 TP393235:TP393241 ADL393235:ADL393241 ANH393235:ANH393241 AXD393235:AXD393241 BGZ393235:BGZ393241 BQV393235:BQV393241 CAR393235:CAR393241 CKN393235:CKN393241 CUJ393235:CUJ393241 DEF393235:DEF393241 DOB393235:DOB393241 DXX393235:DXX393241 EHT393235:EHT393241 ERP393235:ERP393241 FBL393235:FBL393241 FLH393235:FLH393241 FVD393235:FVD393241 GEZ393235:GEZ393241 GOV393235:GOV393241 GYR393235:GYR393241 HIN393235:HIN393241 HSJ393235:HSJ393241 ICF393235:ICF393241 IMB393235:IMB393241 IVX393235:IVX393241 JFT393235:JFT393241 JPP393235:JPP393241 JZL393235:JZL393241 KJH393235:KJH393241 KTD393235:KTD393241 LCZ393235:LCZ393241 LMV393235:LMV393241 LWR393235:LWR393241 MGN393235:MGN393241 MQJ393235:MQJ393241 NAF393235:NAF393241 NKB393235:NKB393241 NTX393235:NTX393241 ODT393235:ODT393241 ONP393235:ONP393241 OXL393235:OXL393241 PHH393235:PHH393241 PRD393235:PRD393241 QAZ393235:QAZ393241 QKV393235:QKV393241 QUR393235:QUR393241 REN393235:REN393241 ROJ393235:ROJ393241 RYF393235:RYF393241 SIB393235:SIB393241 SRX393235:SRX393241 TBT393235:TBT393241 TLP393235:TLP393241 TVL393235:TVL393241 UFH393235:UFH393241 UPD393235:UPD393241 UYZ393235:UYZ393241 VIV393235:VIV393241 VSR393235:VSR393241 WCN393235:WCN393241 WMJ393235:WMJ393241 WWF393235:WWF393241 W458771:W458777 JT458771:JT458777 TP458771:TP458777 ADL458771:ADL458777 ANH458771:ANH458777 AXD458771:AXD458777 BGZ458771:BGZ458777 BQV458771:BQV458777 CAR458771:CAR458777 CKN458771:CKN458777 CUJ458771:CUJ458777 DEF458771:DEF458777 DOB458771:DOB458777 DXX458771:DXX458777 EHT458771:EHT458777 ERP458771:ERP458777 FBL458771:FBL458777 FLH458771:FLH458777 FVD458771:FVD458777 GEZ458771:GEZ458777 GOV458771:GOV458777 GYR458771:GYR458777 HIN458771:HIN458777 HSJ458771:HSJ458777 ICF458771:ICF458777 IMB458771:IMB458777 IVX458771:IVX458777 JFT458771:JFT458777 JPP458771:JPP458777 JZL458771:JZL458777 KJH458771:KJH458777 KTD458771:KTD458777 LCZ458771:LCZ458777 LMV458771:LMV458777 LWR458771:LWR458777 MGN458771:MGN458777 MQJ458771:MQJ458777 NAF458771:NAF458777 NKB458771:NKB458777 NTX458771:NTX458777 ODT458771:ODT458777 ONP458771:ONP458777 OXL458771:OXL458777 PHH458771:PHH458777 PRD458771:PRD458777 QAZ458771:QAZ458777 QKV458771:QKV458777 QUR458771:QUR458777 REN458771:REN458777 ROJ458771:ROJ458777 RYF458771:RYF458777 SIB458771:SIB458777 SRX458771:SRX458777 TBT458771:TBT458777 TLP458771:TLP458777 TVL458771:TVL458777 UFH458771:UFH458777 UPD458771:UPD458777 UYZ458771:UYZ458777 VIV458771:VIV458777 VSR458771:VSR458777 WCN458771:WCN458777 WMJ458771:WMJ458777 WWF458771:WWF458777 W524307:W524313 JT524307:JT524313 TP524307:TP524313 ADL524307:ADL524313 ANH524307:ANH524313 AXD524307:AXD524313 BGZ524307:BGZ524313 BQV524307:BQV524313 CAR524307:CAR524313 CKN524307:CKN524313 CUJ524307:CUJ524313 DEF524307:DEF524313 DOB524307:DOB524313 DXX524307:DXX524313 EHT524307:EHT524313 ERP524307:ERP524313 FBL524307:FBL524313 FLH524307:FLH524313 FVD524307:FVD524313 GEZ524307:GEZ524313 GOV524307:GOV524313 GYR524307:GYR524313 HIN524307:HIN524313 HSJ524307:HSJ524313 ICF524307:ICF524313 IMB524307:IMB524313 IVX524307:IVX524313 JFT524307:JFT524313 JPP524307:JPP524313 JZL524307:JZL524313 KJH524307:KJH524313 KTD524307:KTD524313 LCZ524307:LCZ524313 LMV524307:LMV524313 LWR524307:LWR524313 MGN524307:MGN524313 MQJ524307:MQJ524313 NAF524307:NAF524313 NKB524307:NKB524313 NTX524307:NTX524313 ODT524307:ODT524313 ONP524307:ONP524313 OXL524307:OXL524313 PHH524307:PHH524313 PRD524307:PRD524313 QAZ524307:QAZ524313 QKV524307:QKV524313 QUR524307:QUR524313 REN524307:REN524313 ROJ524307:ROJ524313 RYF524307:RYF524313 SIB524307:SIB524313 SRX524307:SRX524313 TBT524307:TBT524313 TLP524307:TLP524313 TVL524307:TVL524313 UFH524307:UFH524313 UPD524307:UPD524313 UYZ524307:UYZ524313 VIV524307:VIV524313 VSR524307:VSR524313 WCN524307:WCN524313 WMJ524307:WMJ524313 WWF524307:WWF524313 W589843:W589849 JT589843:JT589849 TP589843:TP589849 ADL589843:ADL589849 ANH589843:ANH589849 AXD589843:AXD589849 BGZ589843:BGZ589849 BQV589843:BQV589849 CAR589843:CAR589849 CKN589843:CKN589849 CUJ589843:CUJ589849 DEF589843:DEF589849 DOB589843:DOB589849 DXX589843:DXX589849 EHT589843:EHT589849 ERP589843:ERP589849 FBL589843:FBL589849 FLH589843:FLH589849 FVD589843:FVD589849 GEZ589843:GEZ589849 GOV589843:GOV589849 GYR589843:GYR589849 HIN589843:HIN589849 HSJ589843:HSJ589849 ICF589843:ICF589849 IMB589843:IMB589849 IVX589843:IVX589849 JFT589843:JFT589849 JPP589843:JPP589849 JZL589843:JZL589849 KJH589843:KJH589849 KTD589843:KTD589849 LCZ589843:LCZ589849 LMV589843:LMV589849 LWR589843:LWR589849 MGN589843:MGN589849 MQJ589843:MQJ589849 NAF589843:NAF589849 NKB589843:NKB589849 NTX589843:NTX589849 ODT589843:ODT589849 ONP589843:ONP589849 OXL589843:OXL589849 PHH589843:PHH589849 PRD589843:PRD589849 QAZ589843:QAZ589849 QKV589843:QKV589849 QUR589843:QUR589849 REN589843:REN589849 ROJ589843:ROJ589849 RYF589843:RYF589849 SIB589843:SIB589849 SRX589843:SRX589849 TBT589843:TBT589849 TLP589843:TLP589849 TVL589843:TVL589849 UFH589843:UFH589849 UPD589843:UPD589849 UYZ589843:UYZ589849 VIV589843:VIV589849 VSR589843:VSR589849 WCN589843:WCN589849 WMJ589843:WMJ589849 WWF589843:WWF589849 W655379:W655385 JT655379:JT655385 TP655379:TP655385 ADL655379:ADL655385 ANH655379:ANH655385 AXD655379:AXD655385 BGZ655379:BGZ655385 BQV655379:BQV655385 CAR655379:CAR655385 CKN655379:CKN655385 CUJ655379:CUJ655385 DEF655379:DEF655385 DOB655379:DOB655385 DXX655379:DXX655385 EHT655379:EHT655385 ERP655379:ERP655385 FBL655379:FBL655385 FLH655379:FLH655385 FVD655379:FVD655385 GEZ655379:GEZ655385 GOV655379:GOV655385 GYR655379:GYR655385 HIN655379:HIN655385 HSJ655379:HSJ655385 ICF655379:ICF655385 IMB655379:IMB655385 IVX655379:IVX655385 JFT655379:JFT655385 JPP655379:JPP655385 JZL655379:JZL655385 KJH655379:KJH655385 KTD655379:KTD655385 LCZ655379:LCZ655385 LMV655379:LMV655385 LWR655379:LWR655385 MGN655379:MGN655385 MQJ655379:MQJ655385 NAF655379:NAF655385 NKB655379:NKB655385 NTX655379:NTX655385 ODT655379:ODT655385 ONP655379:ONP655385 OXL655379:OXL655385 PHH655379:PHH655385 PRD655379:PRD655385 QAZ655379:QAZ655385 QKV655379:QKV655385 QUR655379:QUR655385 REN655379:REN655385 ROJ655379:ROJ655385 RYF655379:RYF655385 SIB655379:SIB655385 SRX655379:SRX655385 TBT655379:TBT655385 TLP655379:TLP655385 TVL655379:TVL655385 UFH655379:UFH655385 UPD655379:UPD655385 UYZ655379:UYZ655385 VIV655379:VIV655385 VSR655379:VSR655385 WCN655379:WCN655385 WMJ655379:WMJ655385 WWF655379:WWF655385 W720915:W720921 JT720915:JT720921 TP720915:TP720921 ADL720915:ADL720921 ANH720915:ANH720921 AXD720915:AXD720921 BGZ720915:BGZ720921 BQV720915:BQV720921 CAR720915:CAR720921 CKN720915:CKN720921 CUJ720915:CUJ720921 DEF720915:DEF720921 DOB720915:DOB720921 DXX720915:DXX720921 EHT720915:EHT720921 ERP720915:ERP720921 FBL720915:FBL720921 FLH720915:FLH720921 FVD720915:FVD720921 GEZ720915:GEZ720921 GOV720915:GOV720921 GYR720915:GYR720921 HIN720915:HIN720921 HSJ720915:HSJ720921 ICF720915:ICF720921 IMB720915:IMB720921 IVX720915:IVX720921 JFT720915:JFT720921 JPP720915:JPP720921 JZL720915:JZL720921 KJH720915:KJH720921 KTD720915:KTD720921 LCZ720915:LCZ720921 LMV720915:LMV720921 LWR720915:LWR720921 MGN720915:MGN720921 MQJ720915:MQJ720921 NAF720915:NAF720921 NKB720915:NKB720921 NTX720915:NTX720921 ODT720915:ODT720921 ONP720915:ONP720921 OXL720915:OXL720921 PHH720915:PHH720921 PRD720915:PRD720921 QAZ720915:QAZ720921 QKV720915:QKV720921 QUR720915:QUR720921 REN720915:REN720921 ROJ720915:ROJ720921 RYF720915:RYF720921 SIB720915:SIB720921 SRX720915:SRX720921 TBT720915:TBT720921 TLP720915:TLP720921 TVL720915:TVL720921 UFH720915:UFH720921 UPD720915:UPD720921 UYZ720915:UYZ720921 VIV720915:VIV720921 VSR720915:VSR720921 WCN720915:WCN720921 WMJ720915:WMJ720921 WWF720915:WWF720921 W786451:W786457 JT786451:JT786457 TP786451:TP786457 ADL786451:ADL786457 ANH786451:ANH786457 AXD786451:AXD786457 BGZ786451:BGZ786457 BQV786451:BQV786457 CAR786451:CAR786457 CKN786451:CKN786457 CUJ786451:CUJ786457 DEF786451:DEF786457 DOB786451:DOB786457 DXX786451:DXX786457 EHT786451:EHT786457 ERP786451:ERP786457 FBL786451:FBL786457 FLH786451:FLH786457 FVD786451:FVD786457 GEZ786451:GEZ786457 GOV786451:GOV786457 GYR786451:GYR786457 HIN786451:HIN786457 HSJ786451:HSJ786457 ICF786451:ICF786457 IMB786451:IMB786457 IVX786451:IVX786457 JFT786451:JFT786457 JPP786451:JPP786457 JZL786451:JZL786457 KJH786451:KJH786457 KTD786451:KTD786457 LCZ786451:LCZ786457 LMV786451:LMV786457 LWR786451:LWR786457 MGN786451:MGN786457 MQJ786451:MQJ786457 NAF786451:NAF786457 NKB786451:NKB786457 NTX786451:NTX786457 ODT786451:ODT786457 ONP786451:ONP786457 OXL786451:OXL786457 PHH786451:PHH786457 PRD786451:PRD786457 QAZ786451:QAZ786457 QKV786451:QKV786457 QUR786451:QUR786457 REN786451:REN786457 ROJ786451:ROJ786457 RYF786451:RYF786457 SIB786451:SIB786457 SRX786451:SRX786457 TBT786451:TBT786457 TLP786451:TLP786457 TVL786451:TVL786457 UFH786451:UFH786457 UPD786451:UPD786457 UYZ786451:UYZ786457 VIV786451:VIV786457 VSR786451:VSR786457 WCN786451:WCN786457 WMJ786451:WMJ786457 WWF786451:WWF786457 W851987:W851993 JT851987:JT851993 TP851987:TP851993 ADL851987:ADL851993 ANH851987:ANH851993 AXD851987:AXD851993 BGZ851987:BGZ851993 BQV851987:BQV851993 CAR851987:CAR851993 CKN851987:CKN851993 CUJ851987:CUJ851993 DEF851987:DEF851993 DOB851987:DOB851993 DXX851987:DXX851993 EHT851987:EHT851993 ERP851987:ERP851993 FBL851987:FBL851993 FLH851987:FLH851993 FVD851987:FVD851993 GEZ851987:GEZ851993 GOV851987:GOV851993 GYR851987:GYR851993 HIN851987:HIN851993 HSJ851987:HSJ851993 ICF851987:ICF851993 IMB851987:IMB851993 IVX851987:IVX851993 JFT851987:JFT851993 JPP851987:JPP851993 JZL851987:JZL851993 KJH851987:KJH851993 KTD851987:KTD851993 LCZ851987:LCZ851993 LMV851987:LMV851993 LWR851987:LWR851993 MGN851987:MGN851993 MQJ851987:MQJ851993 NAF851987:NAF851993 NKB851987:NKB851993 NTX851987:NTX851993 ODT851987:ODT851993 ONP851987:ONP851993 OXL851987:OXL851993 PHH851987:PHH851993 PRD851987:PRD851993 QAZ851987:QAZ851993 QKV851987:QKV851993 QUR851987:QUR851993 REN851987:REN851993 ROJ851987:ROJ851993 RYF851987:RYF851993 SIB851987:SIB851993 SRX851987:SRX851993 TBT851987:TBT851993 TLP851987:TLP851993 TVL851987:TVL851993 UFH851987:UFH851993 UPD851987:UPD851993 UYZ851987:UYZ851993 VIV851987:VIV851993 VSR851987:VSR851993 WCN851987:WCN851993 WMJ851987:WMJ851993 WWF851987:WWF851993 W917523:W917529 JT917523:JT917529 TP917523:TP917529 ADL917523:ADL917529 ANH917523:ANH917529 AXD917523:AXD917529 BGZ917523:BGZ917529 BQV917523:BQV917529 CAR917523:CAR917529 CKN917523:CKN917529 CUJ917523:CUJ917529 DEF917523:DEF917529 DOB917523:DOB917529 DXX917523:DXX917529 EHT917523:EHT917529 ERP917523:ERP917529 FBL917523:FBL917529 FLH917523:FLH917529 FVD917523:FVD917529 GEZ917523:GEZ917529 GOV917523:GOV917529 GYR917523:GYR917529 HIN917523:HIN917529 HSJ917523:HSJ917529 ICF917523:ICF917529 IMB917523:IMB917529 IVX917523:IVX917529 JFT917523:JFT917529 JPP917523:JPP917529 JZL917523:JZL917529 KJH917523:KJH917529 KTD917523:KTD917529 LCZ917523:LCZ917529 LMV917523:LMV917529 LWR917523:LWR917529 MGN917523:MGN917529 MQJ917523:MQJ917529 NAF917523:NAF917529 NKB917523:NKB917529 NTX917523:NTX917529 ODT917523:ODT917529 ONP917523:ONP917529 OXL917523:OXL917529 PHH917523:PHH917529 PRD917523:PRD917529 QAZ917523:QAZ917529 QKV917523:QKV917529 QUR917523:QUR917529 REN917523:REN917529 ROJ917523:ROJ917529 RYF917523:RYF917529 SIB917523:SIB917529 SRX917523:SRX917529 TBT917523:TBT917529 TLP917523:TLP917529 TVL917523:TVL917529 UFH917523:UFH917529 UPD917523:UPD917529 UYZ917523:UYZ917529 VIV917523:VIV917529 VSR917523:VSR917529 WCN917523:WCN917529 WMJ917523:WMJ917529 WWF917523:WWF917529 W983059:W983065 JT983059:JT983065 TP983059:TP983065 ADL983059:ADL983065 ANH983059:ANH983065 AXD983059:AXD983065 BGZ983059:BGZ983065 BQV983059:BQV983065 CAR983059:CAR983065 CKN983059:CKN983065 CUJ983059:CUJ983065 DEF983059:DEF983065 DOB983059:DOB983065 DXX983059:DXX983065 EHT983059:EHT983065 ERP983059:ERP983065 FBL983059:FBL983065 FLH983059:FLH983065 FVD983059:FVD983065 GEZ983059:GEZ983065 GOV983059:GOV983065 GYR983059:GYR983065 HIN983059:HIN983065 HSJ983059:HSJ983065 ICF983059:ICF983065 IMB983059:IMB983065 IVX983059:IVX983065 JFT983059:JFT983065 JPP983059:JPP983065 JZL983059:JZL983065 KJH983059:KJH983065 KTD983059:KTD983065 LCZ983059:LCZ983065 LMV983059:LMV983065 LWR983059:LWR983065 MGN983059:MGN983065 MQJ983059:MQJ983065 NAF983059:NAF983065 NKB983059:NKB983065 NTX983059:NTX983065 ODT983059:ODT983065 ONP983059:ONP983065 OXL983059:OXL983065 PHH983059:PHH983065 PRD983059:PRD983065 QAZ983059:QAZ983065 QKV983059:QKV983065 QUR983059:QUR983065 REN983059:REN983065 ROJ983059:ROJ983065 RYF983059:RYF983065 SIB983059:SIB983065 SRX983059:SRX983065 TBT983059:TBT983065 TLP983059:TLP983065 TVL983059:TVL983065 UFH983059:UFH983065 UPD983059:UPD983065 UYZ983059:UYZ983065 VIV983059:VIV983065 VSR983059:VSR983065 WCN983059:WCN983065 WMJ983059:WMJ983065 WWF983059:WWF983065 WWJ983055:WWM983089 JX5:KA49 TT5:TW49 ADP5:ADS49 ANL5:ANO49 AXH5:AXK49 BHD5:BHG49 BQZ5:BRC49 CAV5:CAY49 CKR5:CKU49 CUN5:CUQ49 DEJ5:DEM49 DOF5:DOI49 DYB5:DYE49 EHX5:EIA49 ERT5:ERW49 FBP5:FBS49 FLL5:FLO49 FVH5:FVK49 GFD5:GFG49 GOZ5:GPC49 GYV5:GYY49 HIR5:HIU49 HSN5:HSQ49 ICJ5:ICM49 IMF5:IMI49 IWB5:IWE49 JFX5:JGA49 JPT5:JPW49 JZP5:JZS49 KJL5:KJO49 KTH5:KTK49 LDD5:LDG49 LMZ5:LNC49 LWV5:LWY49 MGR5:MGU49 MQN5:MQQ49 NAJ5:NAM49 NKF5:NKI49 NUB5:NUE49 ODX5:OEA49 ONT5:ONW49 OXP5:OXS49 PHL5:PHO49 PRH5:PRK49 QBD5:QBG49 QKZ5:QLC49 QUV5:QUY49 RER5:REU49 RON5:ROQ49 RYJ5:RYM49 SIF5:SII49 SSB5:SSE49 TBX5:TCA49 TLT5:TLW49 TVP5:TVS49 UFL5:UFO49 UPH5:UPK49 UZD5:UZG49 VIZ5:VJC49 VSV5:VSY49 WCR5:WCU49 WMN5:WMQ49 WWJ5:WWM49 AA65551:AD65585 JX65551:KA65585 TT65551:TW65585 ADP65551:ADS65585 ANL65551:ANO65585 AXH65551:AXK65585 BHD65551:BHG65585 BQZ65551:BRC65585 CAV65551:CAY65585 CKR65551:CKU65585 CUN65551:CUQ65585 DEJ65551:DEM65585 DOF65551:DOI65585 DYB65551:DYE65585 EHX65551:EIA65585 ERT65551:ERW65585 FBP65551:FBS65585 FLL65551:FLO65585 FVH65551:FVK65585 GFD65551:GFG65585 GOZ65551:GPC65585 GYV65551:GYY65585 HIR65551:HIU65585 HSN65551:HSQ65585 ICJ65551:ICM65585 IMF65551:IMI65585 IWB65551:IWE65585 JFX65551:JGA65585 JPT65551:JPW65585 JZP65551:JZS65585 KJL65551:KJO65585 KTH65551:KTK65585 LDD65551:LDG65585 LMZ65551:LNC65585 LWV65551:LWY65585 MGR65551:MGU65585 MQN65551:MQQ65585 NAJ65551:NAM65585 NKF65551:NKI65585 NUB65551:NUE65585 ODX65551:OEA65585 ONT65551:ONW65585 OXP65551:OXS65585 PHL65551:PHO65585 PRH65551:PRK65585 QBD65551:QBG65585 QKZ65551:QLC65585 QUV65551:QUY65585 RER65551:REU65585 RON65551:ROQ65585 RYJ65551:RYM65585 SIF65551:SII65585 SSB65551:SSE65585 TBX65551:TCA65585 TLT65551:TLW65585 TVP65551:TVS65585 UFL65551:UFO65585 UPH65551:UPK65585 UZD65551:UZG65585 VIZ65551:VJC65585 VSV65551:VSY65585 WCR65551:WCU65585 WMN65551:WMQ65585 WWJ65551:WWM65585 AA131087:AD131121 JX131087:KA131121 TT131087:TW131121 ADP131087:ADS131121 ANL131087:ANO131121 AXH131087:AXK131121 BHD131087:BHG131121 BQZ131087:BRC131121 CAV131087:CAY131121 CKR131087:CKU131121 CUN131087:CUQ131121 DEJ131087:DEM131121 DOF131087:DOI131121 DYB131087:DYE131121 EHX131087:EIA131121 ERT131087:ERW131121 FBP131087:FBS131121 FLL131087:FLO131121 FVH131087:FVK131121 GFD131087:GFG131121 GOZ131087:GPC131121 GYV131087:GYY131121 HIR131087:HIU131121 HSN131087:HSQ131121 ICJ131087:ICM131121 IMF131087:IMI131121 IWB131087:IWE131121 JFX131087:JGA131121 JPT131087:JPW131121 JZP131087:JZS131121 KJL131087:KJO131121 KTH131087:KTK131121 LDD131087:LDG131121 LMZ131087:LNC131121 LWV131087:LWY131121 MGR131087:MGU131121 MQN131087:MQQ131121 NAJ131087:NAM131121 NKF131087:NKI131121 NUB131087:NUE131121 ODX131087:OEA131121 ONT131087:ONW131121 OXP131087:OXS131121 PHL131087:PHO131121 PRH131087:PRK131121 QBD131087:QBG131121 QKZ131087:QLC131121 QUV131087:QUY131121 RER131087:REU131121 RON131087:ROQ131121 RYJ131087:RYM131121 SIF131087:SII131121 SSB131087:SSE131121 TBX131087:TCA131121 TLT131087:TLW131121 TVP131087:TVS131121 UFL131087:UFO131121 UPH131087:UPK131121 UZD131087:UZG131121 VIZ131087:VJC131121 VSV131087:VSY131121 WCR131087:WCU131121 WMN131087:WMQ131121 WWJ131087:WWM131121 AA196623:AD196657 JX196623:KA196657 TT196623:TW196657 ADP196623:ADS196657 ANL196623:ANO196657 AXH196623:AXK196657 BHD196623:BHG196657 BQZ196623:BRC196657 CAV196623:CAY196657 CKR196623:CKU196657 CUN196623:CUQ196657 DEJ196623:DEM196657 DOF196623:DOI196657 DYB196623:DYE196657 EHX196623:EIA196657 ERT196623:ERW196657 FBP196623:FBS196657 FLL196623:FLO196657 FVH196623:FVK196657 GFD196623:GFG196657 GOZ196623:GPC196657 GYV196623:GYY196657 HIR196623:HIU196657 HSN196623:HSQ196657 ICJ196623:ICM196657 IMF196623:IMI196657 IWB196623:IWE196657 JFX196623:JGA196657 JPT196623:JPW196657 JZP196623:JZS196657 KJL196623:KJO196657 KTH196623:KTK196657 LDD196623:LDG196657 LMZ196623:LNC196657 LWV196623:LWY196657 MGR196623:MGU196657 MQN196623:MQQ196657 NAJ196623:NAM196657 NKF196623:NKI196657 NUB196623:NUE196657 ODX196623:OEA196657 ONT196623:ONW196657 OXP196623:OXS196657 PHL196623:PHO196657 PRH196623:PRK196657 QBD196623:QBG196657 QKZ196623:QLC196657 QUV196623:QUY196657 RER196623:REU196657 RON196623:ROQ196657 RYJ196623:RYM196657 SIF196623:SII196657 SSB196623:SSE196657 TBX196623:TCA196657 TLT196623:TLW196657 TVP196623:TVS196657 UFL196623:UFO196657 UPH196623:UPK196657 UZD196623:UZG196657 VIZ196623:VJC196657 VSV196623:VSY196657 WCR196623:WCU196657 WMN196623:WMQ196657 WWJ196623:WWM196657 AA262159:AD262193 JX262159:KA262193 TT262159:TW262193 ADP262159:ADS262193 ANL262159:ANO262193 AXH262159:AXK262193 BHD262159:BHG262193 BQZ262159:BRC262193 CAV262159:CAY262193 CKR262159:CKU262193 CUN262159:CUQ262193 DEJ262159:DEM262193 DOF262159:DOI262193 DYB262159:DYE262193 EHX262159:EIA262193 ERT262159:ERW262193 FBP262159:FBS262193 FLL262159:FLO262193 FVH262159:FVK262193 GFD262159:GFG262193 GOZ262159:GPC262193 GYV262159:GYY262193 HIR262159:HIU262193 HSN262159:HSQ262193 ICJ262159:ICM262193 IMF262159:IMI262193 IWB262159:IWE262193 JFX262159:JGA262193 JPT262159:JPW262193 JZP262159:JZS262193 KJL262159:KJO262193 KTH262159:KTK262193 LDD262159:LDG262193 LMZ262159:LNC262193 LWV262159:LWY262193 MGR262159:MGU262193 MQN262159:MQQ262193 NAJ262159:NAM262193 NKF262159:NKI262193 NUB262159:NUE262193 ODX262159:OEA262193 ONT262159:ONW262193 OXP262159:OXS262193 PHL262159:PHO262193 PRH262159:PRK262193 QBD262159:QBG262193 QKZ262159:QLC262193 QUV262159:QUY262193 RER262159:REU262193 RON262159:ROQ262193 RYJ262159:RYM262193 SIF262159:SII262193 SSB262159:SSE262193 TBX262159:TCA262193 TLT262159:TLW262193 TVP262159:TVS262193 UFL262159:UFO262193 UPH262159:UPK262193 UZD262159:UZG262193 VIZ262159:VJC262193 VSV262159:VSY262193 WCR262159:WCU262193 WMN262159:WMQ262193 WWJ262159:WWM262193 AA327695:AD327729 JX327695:KA327729 TT327695:TW327729 ADP327695:ADS327729 ANL327695:ANO327729 AXH327695:AXK327729 BHD327695:BHG327729 BQZ327695:BRC327729 CAV327695:CAY327729 CKR327695:CKU327729 CUN327695:CUQ327729 DEJ327695:DEM327729 DOF327695:DOI327729 DYB327695:DYE327729 EHX327695:EIA327729 ERT327695:ERW327729 FBP327695:FBS327729 FLL327695:FLO327729 FVH327695:FVK327729 GFD327695:GFG327729 GOZ327695:GPC327729 GYV327695:GYY327729 HIR327695:HIU327729 HSN327695:HSQ327729 ICJ327695:ICM327729 IMF327695:IMI327729 IWB327695:IWE327729 JFX327695:JGA327729 JPT327695:JPW327729 JZP327695:JZS327729 KJL327695:KJO327729 KTH327695:KTK327729 LDD327695:LDG327729 LMZ327695:LNC327729 LWV327695:LWY327729 MGR327695:MGU327729 MQN327695:MQQ327729 NAJ327695:NAM327729 NKF327695:NKI327729 NUB327695:NUE327729 ODX327695:OEA327729 ONT327695:ONW327729 OXP327695:OXS327729 PHL327695:PHO327729 PRH327695:PRK327729 QBD327695:QBG327729 QKZ327695:QLC327729 QUV327695:QUY327729 RER327695:REU327729 RON327695:ROQ327729 RYJ327695:RYM327729 SIF327695:SII327729 SSB327695:SSE327729 TBX327695:TCA327729 TLT327695:TLW327729 TVP327695:TVS327729 UFL327695:UFO327729 UPH327695:UPK327729 UZD327695:UZG327729 VIZ327695:VJC327729 VSV327695:VSY327729 WCR327695:WCU327729 WMN327695:WMQ327729 WWJ327695:WWM327729 AA393231:AD393265 JX393231:KA393265 TT393231:TW393265 ADP393231:ADS393265 ANL393231:ANO393265 AXH393231:AXK393265 BHD393231:BHG393265 BQZ393231:BRC393265 CAV393231:CAY393265 CKR393231:CKU393265 CUN393231:CUQ393265 DEJ393231:DEM393265 DOF393231:DOI393265 DYB393231:DYE393265 EHX393231:EIA393265 ERT393231:ERW393265 FBP393231:FBS393265 FLL393231:FLO393265 FVH393231:FVK393265 GFD393231:GFG393265 GOZ393231:GPC393265 GYV393231:GYY393265 HIR393231:HIU393265 HSN393231:HSQ393265 ICJ393231:ICM393265 IMF393231:IMI393265 IWB393231:IWE393265 JFX393231:JGA393265 JPT393231:JPW393265 JZP393231:JZS393265 KJL393231:KJO393265 KTH393231:KTK393265 LDD393231:LDG393265 LMZ393231:LNC393265 LWV393231:LWY393265 MGR393231:MGU393265 MQN393231:MQQ393265 NAJ393231:NAM393265 NKF393231:NKI393265 NUB393231:NUE393265 ODX393231:OEA393265 ONT393231:ONW393265 OXP393231:OXS393265 PHL393231:PHO393265 PRH393231:PRK393265 QBD393231:QBG393265 QKZ393231:QLC393265 QUV393231:QUY393265 RER393231:REU393265 RON393231:ROQ393265 RYJ393231:RYM393265 SIF393231:SII393265 SSB393231:SSE393265 TBX393231:TCA393265 TLT393231:TLW393265 TVP393231:TVS393265 UFL393231:UFO393265 UPH393231:UPK393265 UZD393231:UZG393265 VIZ393231:VJC393265 VSV393231:VSY393265 WCR393231:WCU393265 WMN393231:WMQ393265 WWJ393231:WWM393265 AA458767:AD458801 JX458767:KA458801 TT458767:TW458801 ADP458767:ADS458801 ANL458767:ANO458801 AXH458767:AXK458801 BHD458767:BHG458801 BQZ458767:BRC458801 CAV458767:CAY458801 CKR458767:CKU458801 CUN458767:CUQ458801 DEJ458767:DEM458801 DOF458767:DOI458801 DYB458767:DYE458801 EHX458767:EIA458801 ERT458767:ERW458801 FBP458767:FBS458801 FLL458767:FLO458801 FVH458767:FVK458801 GFD458767:GFG458801 GOZ458767:GPC458801 GYV458767:GYY458801 HIR458767:HIU458801 HSN458767:HSQ458801 ICJ458767:ICM458801 IMF458767:IMI458801 IWB458767:IWE458801 JFX458767:JGA458801 JPT458767:JPW458801 JZP458767:JZS458801 KJL458767:KJO458801 KTH458767:KTK458801 LDD458767:LDG458801 LMZ458767:LNC458801 LWV458767:LWY458801 MGR458767:MGU458801 MQN458767:MQQ458801 NAJ458767:NAM458801 NKF458767:NKI458801 NUB458767:NUE458801 ODX458767:OEA458801 ONT458767:ONW458801 OXP458767:OXS458801 PHL458767:PHO458801 PRH458767:PRK458801 QBD458767:QBG458801 QKZ458767:QLC458801 QUV458767:QUY458801 RER458767:REU458801 RON458767:ROQ458801 RYJ458767:RYM458801 SIF458767:SII458801 SSB458767:SSE458801 TBX458767:TCA458801 TLT458767:TLW458801 TVP458767:TVS458801 UFL458767:UFO458801 UPH458767:UPK458801 UZD458767:UZG458801 VIZ458767:VJC458801 VSV458767:VSY458801 WCR458767:WCU458801 WMN458767:WMQ458801 WWJ458767:WWM458801 AA524303:AD524337 JX524303:KA524337 TT524303:TW524337 ADP524303:ADS524337 ANL524303:ANO524337 AXH524303:AXK524337 BHD524303:BHG524337 BQZ524303:BRC524337 CAV524303:CAY524337 CKR524303:CKU524337 CUN524303:CUQ524337 DEJ524303:DEM524337 DOF524303:DOI524337 DYB524303:DYE524337 EHX524303:EIA524337 ERT524303:ERW524337 FBP524303:FBS524337 FLL524303:FLO524337 FVH524303:FVK524337 GFD524303:GFG524337 GOZ524303:GPC524337 GYV524303:GYY524337 HIR524303:HIU524337 HSN524303:HSQ524337 ICJ524303:ICM524337 IMF524303:IMI524337 IWB524303:IWE524337 JFX524303:JGA524337 JPT524303:JPW524337 JZP524303:JZS524337 KJL524303:KJO524337 KTH524303:KTK524337 LDD524303:LDG524337 LMZ524303:LNC524337 LWV524303:LWY524337 MGR524303:MGU524337 MQN524303:MQQ524337 NAJ524303:NAM524337 NKF524303:NKI524337 NUB524303:NUE524337 ODX524303:OEA524337 ONT524303:ONW524337 OXP524303:OXS524337 PHL524303:PHO524337 PRH524303:PRK524337 QBD524303:QBG524337 QKZ524303:QLC524337 QUV524303:QUY524337 RER524303:REU524337 RON524303:ROQ524337 RYJ524303:RYM524337 SIF524303:SII524337 SSB524303:SSE524337 TBX524303:TCA524337 TLT524303:TLW524337 TVP524303:TVS524337 UFL524303:UFO524337 UPH524303:UPK524337 UZD524303:UZG524337 VIZ524303:VJC524337 VSV524303:VSY524337 WCR524303:WCU524337 WMN524303:WMQ524337 WWJ524303:WWM524337 AA589839:AD589873 JX589839:KA589873 TT589839:TW589873 ADP589839:ADS589873 ANL589839:ANO589873 AXH589839:AXK589873 BHD589839:BHG589873 BQZ589839:BRC589873 CAV589839:CAY589873 CKR589839:CKU589873 CUN589839:CUQ589873 DEJ589839:DEM589873 DOF589839:DOI589873 DYB589839:DYE589873 EHX589839:EIA589873 ERT589839:ERW589873 FBP589839:FBS589873 FLL589839:FLO589873 FVH589839:FVK589873 GFD589839:GFG589873 GOZ589839:GPC589873 GYV589839:GYY589873 HIR589839:HIU589873 HSN589839:HSQ589873 ICJ589839:ICM589873 IMF589839:IMI589873 IWB589839:IWE589873 JFX589839:JGA589873 JPT589839:JPW589873 JZP589839:JZS589873 KJL589839:KJO589873 KTH589839:KTK589873 LDD589839:LDG589873 LMZ589839:LNC589873 LWV589839:LWY589873 MGR589839:MGU589873 MQN589839:MQQ589873 NAJ589839:NAM589873 NKF589839:NKI589873 NUB589839:NUE589873 ODX589839:OEA589873 ONT589839:ONW589873 OXP589839:OXS589873 PHL589839:PHO589873 PRH589839:PRK589873 QBD589839:QBG589873 QKZ589839:QLC589873 QUV589839:QUY589873 RER589839:REU589873 RON589839:ROQ589873 RYJ589839:RYM589873 SIF589839:SII589873 SSB589839:SSE589873 TBX589839:TCA589873 TLT589839:TLW589873 TVP589839:TVS589873 UFL589839:UFO589873 UPH589839:UPK589873 UZD589839:UZG589873 VIZ589839:VJC589873 VSV589839:VSY589873 WCR589839:WCU589873 WMN589839:WMQ589873 WWJ589839:WWM589873 AA655375:AD655409 JX655375:KA655409 TT655375:TW655409 ADP655375:ADS655409 ANL655375:ANO655409 AXH655375:AXK655409 BHD655375:BHG655409 BQZ655375:BRC655409 CAV655375:CAY655409 CKR655375:CKU655409 CUN655375:CUQ655409 DEJ655375:DEM655409 DOF655375:DOI655409 DYB655375:DYE655409 EHX655375:EIA655409 ERT655375:ERW655409 FBP655375:FBS655409 FLL655375:FLO655409 FVH655375:FVK655409 GFD655375:GFG655409 GOZ655375:GPC655409 GYV655375:GYY655409 HIR655375:HIU655409 HSN655375:HSQ655409 ICJ655375:ICM655409 IMF655375:IMI655409 IWB655375:IWE655409 JFX655375:JGA655409 JPT655375:JPW655409 JZP655375:JZS655409 KJL655375:KJO655409 KTH655375:KTK655409 LDD655375:LDG655409 LMZ655375:LNC655409 LWV655375:LWY655409 MGR655375:MGU655409 MQN655375:MQQ655409 NAJ655375:NAM655409 NKF655375:NKI655409 NUB655375:NUE655409 ODX655375:OEA655409 ONT655375:ONW655409 OXP655375:OXS655409 PHL655375:PHO655409 PRH655375:PRK655409 QBD655375:QBG655409 QKZ655375:QLC655409 QUV655375:QUY655409 RER655375:REU655409 RON655375:ROQ655409 RYJ655375:RYM655409 SIF655375:SII655409 SSB655375:SSE655409 TBX655375:TCA655409 TLT655375:TLW655409 TVP655375:TVS655409 UFL655375:UFO655409 UPH655375:UPK655409 UZD655375:UZG655409 VIZ655375:VJC655409 VSV655375:VSY655409 WCR655375:WCU655409 WMN655375:WMQ655409 WWJ655375:WWM655409 AA720911:AD720945 JX720911:KA720945 TT720911:TW720945 ADP720911:ADS720945 ANL720911:ANO720945 AXH720911:AXK720945 BHD720911:BHG720945 BQZ720911:BRC720945 CAV720911:CAY720945 CKR720911:CKU720945 CUN720911:CUQ720945 DEJ720911:DEM720945 DOF720911:DOI720945 DYB720911:DYE720945 EHX720911:EIA720945 ERT720911:ERW720945 FBP720911:FBS720945 FLL720911:FLO720945 FVH720911:FVK720945 GFD720911:GFG720945 GOZ720911:GPC720945 GYV720911:GYY720945 HIR720911:HIU720945 HSN720911:HSQ720945 ICJ720911:ICM720945 IMF720911:IMI720945 IWB720911:IWE720945 JFX720911:JGA720945 JPT720911:JPW720945 JZP720911:JZS720945 KJL720911:KJO720945 KTH720911:KTK720945 LDD720911:LDG720945 LMZ720911:LNC720945 LWV720911:LWY720945 MGR720911:MGU720945 MQN720911:MQQ720945 NAJ720911:NAM720945 NKF720911:NKI720945 NUB720911:NUE720945 ODX720911:OEA720945 ONT720911:ONW720945 OXP720911:OXS720945 PHL720911:PHO720945 PRH720911:PRK720945 QBD720911:QBG720945 QKZ720911:QLC720945 QUV720911:QUY720945 RER720911:REU720945 RON720911:ROQ720945 RYJ720911:RYM720945 SIF720911:SII720945 SSB720911:SSE720945 TBX720911:TCA720945 TLT720911:TLW720945 TVP720911:TVS720945 UFL720911:UFO720945 UPH720911:UPK720945 UZD720911:UZG720945 VIZ720911:VJC720945 VSV720911:VSY720945 WCR720911:WCU720945 WMN720911:WMQ720945 WWJ720911:WWM720945 AA786447:AD786481 JX786447:KA786481 TT786447:TW786481 ADP786447:ADS786481 ANL786447:ANO786481 AXH786447:AXK786481 BHD786447:BHG786481 BQZ786447:BRC786481 CAV786447:CAY786481 CKR786447:CKU786481 CUN786447:CUQ786481 DEJ786447:DEM786481 DOF786447:DOI786481 DYB786447:DYE786481 EHX786447:EIA786481 ERT786447:ERW786481 FBP786447:FBS786481 FLL786447:FLO786481 FVH786447:FVK786481 GFD786447:GFG786481 GOZ786447:GPC786481 GYV786447:GYY786481 HIR786447:HIU786481 HSN786447:HSQ786481 ICJ786447:ICM786481 IMF786447:IMI786481 IWB786447:IWE786481 JFX786447:JGA786481 JPT786447:JPW786481 JZP786447:JZS786481 KJL786447:KJO786481 KTH786447:KTK786481 LDD786447:LDG786481 LMZ786447:LNC786481 LWV786447:LWY786481 MGR786447:MGU786481 MQN786447:MQQ786481 NAJ786447:NAM786481 NKF786447:NKI786481 NUB786447:NUE786481 ODX786447:OEA786481 ONT786447:ONW786481 OXP786447:OXS786481 PHL786447:PHO786481 PRH786447:PRK786481 QBD786447:QBG786481 QKZ786447:QLC786481 QUV786447:QUY786481 RER786447:REU786481 RON786447:ROQ786481 RYJ786447:RYM786481 SIF786447:SII786481 SSB786447:SSE786481 TBX786447:TCA786481 TLT786447:TLW786481 TVP786447:TVS786481 UFL786447:UFO786481 UPH786447:UPK786481 UZD786447:UZG786481 VIZ786447:VJC786481 VSV786447:VSY786481 WCR786447:WCU786481 WMN786447:WMQ786481 WWJ786447:WWM786481 AA851983:AD852017 JX851983:KA852017 TT851983:TW852017 ADP851983:ADS852017 ANL851983:ANO852017 AXH851983:AXK852017 BHD851983:BHG852017 BQZ851983:BRC852017 CAV851983:CAY852017 CKR851983:CKU852017 CUN851983:CUQ852017 DEJ851983:DEM852017 DOF851983:DOI852017 DYB851983:DYE852017 EHX851983:EIA852017 ERT851983:ERW852017 FBP851983:FBS852017 FLL851983:FLO852017 FVH851983:FVK852017 GFD851983:GFG852017 GOZ851983:GPC852017 GYV851983:GYY852017 HIR851983:HIU852017 HSN851983:HSQ852017 ICJ851983:ICM852017 IMF851983:IMI852017 IWB851983:IWE852017 JFX851983:JGA852017 JPT851983:JPW852017 JZP851983:JZS852017 KJL851983:KJO852017 KTH851983:KTK852017 LDD851983:LDG852017 LMZ851983:LNC852017 LWV851983:LWY852017 MGR851983:MGU852017 MQN851983:MQQ852017 NAJ851983:NAM852017 NKF851983:NKI852017 NUB851983:NUE852017 ODX851983:OEA852017 ONT851983:ONW852017 OXP851983:OXS852017 PHL851983:PHO852017 PRH851983:PRK852017 QBD851983:QBG852017 QKZ851983:QLC852017 QUV851983:QUY852017 RER851983:REU852017 RON851983:ROQ852017 RYJ851983:RYM852017 SIF851983:SII852017 SSB851983:SSE852017 TBX851983:TCA852017 TLT851983:TLW852017 TVP851983:TVS852017 UFL851983:UFO852017 UPH851983:UPK852017 UZD851983:UZG852017 VIZ851983:VJC852017 VSV851983:VSY852017 WCR851983:WCU852017 WMN851983:WMQ852017 WWJ851983:WWM852017 AA917519:AD917553 JX917519:KA917553 TT917519:TW917553 ADP917519:ADS917553 ANL917519:ANO917553 AXH917519:AXK917553 BHD917519:BHG917553 BQZ917519:BRC917553 CAV917519:CAY917553 CKR917519:CKU917553 CUN917519:CUQ917553 DEJ917519:DEM917553 DOF917519:DOI917553 DYB917519:DYE917553 EHX917519:EIA917553 ERT917519:ERW917553 FBP917519:FBS917553 FLL917519:FLO917553 FVH917519:FVK917553 GFD917519:GFG917553 GOZ917519:GPC917553 GYV917519:GYY917553 HIR917519:HIU917553 HSN917519:HSQ917553 ICJ917519:ICM917553 IMF917519:IMI917553 IWB917519:IWE917553 JFX917519:JGA917553 JPT917519:JPW917553 JZP917519:JZS917553 KJL917519:KJO917553 KTH917519:KTK917553 LDD917519:LDG917553 LMZ917519:LNC917553 LWV917519:LWY917553 MGR917519:MGU917553 MQN917519:MQQ917553 NAJ917519:NAM917553 NKF917519:NKI917553 NUB917519:NUE917553 ODX917519:OEA917553 ONT917519:ONW917553 OXP917519:OXS917553 PHL917519:PHO917553 PRH917519:PRK917553 QBD917519:QBG917553 QKZ917519:QLC917553 QUV917519:QUY917553 RER917519:REU917553 RON917519:ROQ917553 RYJ917519:RYM917553 SIF917519:SII917553 SSB917519:SSE917553 TBX917519:TCA917553 TLT917519:TLW917553 TVP917519:TVS917553 UFL917519:UFO917553 UPH917519:UPK917553 UZD917519:UZG917553 VIZ917519:VJC917553 VSV917519:VSY917553 WCR917519:WCU917553 WMN917519:WMQ917553 WWJ917519:WWM917553 AA983055:AD983089 JX983055:KA983089 TT983055:TW983089 ADP983055:ADS983089 ANL983055:ANO983089 AXH983055:AXK983089 BHD983055:BHG983089 BQZ983055:BRC983089 CAV983055:CAY983089 CKR983055:CKU983089 CUN983055:CUQ983089 DEJ983055:DEM983089 DOF983055:DOI983089 DYB983055:DYE983089 EHX983055:EIA983089 ERT983055:ERW983089 FBP983055:FBS983089 FLL983055:FLO983089 FVH983055:FVK983089 GFD983055:GFG983089 GOZ983055:GPC983089 GYV983055:GYY983089 HIR983055:HIU983089 HSN983055:HSQ983089 ICJ983055:ICM983089 IMF983055:IMI983089 IWB983055:IWE983089 JFX983055:JGA983089 JPT983055:JPW983089 JZP983055:JZS983089 KJL983055:KJO983089 KTH983055:KTK983089 LDD983055:LDG983089 LMZ983055:LNC983089 LWV983055:LWY983089 MGR983055:MGU983089 MQN983055:MQQ983089 NAJ983055:NAM983089 NKF983055:NKI983089 NUB983055:NUE983089 ODX983055:OEA983089 ONT983055:ONW983089 OXP983055:OXS983089 PHL983055:PHO983089 PRH983055:PRK983089 QBD983055:QBG983089 QKZ983055:QLC983089 QUV983055:QUY983089 RER983055:REU983089 RON983055:ROQ983089 RYJ983055:RYM983089 SIF983055:SII983089 SSB983055:SSE983089 TBX983055:TCA983089 TLT983055:TLW983089 TVP983055:TVS983089 UFL983055:UFO983089 UPH983055:UPK983089 UZD983055:UZG983089 VIZ983055:VJC983089 VSV983055:VSY983089 WCR983055:WCU983089 WMN983055:WMQ983089 D5:G49">
      <formula1>0</formula1>
      <formula2>20</formula2>
    </dataValidation>
  </dataValidations>
  <pageMargins left="0" right="0" top="0.15748031496062992" bottom="0.15748031496062992" header="0.51181102362204722" footer="0.51181102362204722"/>
  <pageSetup paperSize="9" scale="84" orientation="landscape" r:id="rId1"/>
  <headerFooter alignWithMargins="0"/>
  <rowBreaks count="3" manualBreakCount="3">
    <brk id="49" max="51" man="1"/>
    <brk id="89" max="16383" man="1"/>
    <brk id="166" max="51" man="1"/>
  </rowBreaks>
  <drawing r:id="rId2"/>
</worksheet>
</file>

<file path=xl/worksheets/sheet10.xml><?xml version="1.0" encoding="utf-8"?>
<worksheet xmlns="http://schemas.openxmlformats.org/spreadsheetml/2006/main" xmlns:r="http://schemas.openxmlformats.org/officeDocument/2006/relationships">
  <sheetPr>
    <tabColor rgb="FFFFFF00"/>
  </sheetPr>
  <dimension ref="B1:Y69"/>
  <sheetViews>
    <sheetView showGridLines="0" rightToLeft="1" zoomScale="55" zoomScaleNormal="55" zoomScaleSheetLayoutView="70" workbookViewId="0">
      <selection activeCell="I11" sqref="I11"/>
    </sheetView>
  </sheetViews>
  <sheetFormatPr baseColWidth="10" defaultColWidth="12.7109375" defaultRowHeight="15"/>
  <cols>
    <col min="1" max="1" width="12.7109375" style="132"/>
    <col min="2" max="2" width="21.28515625" style="132" customWidth="1"/>
    <col min="3" max="3" width="15" style="132" bestFit="1" customWidth="1"/>
    <col min="4" max="4" width="4.28515625" style="132" customWidth="1"/>
    <col min="5" max="5" width="10" style="132" customWidth="1"/>
    <col min="6" max="6" width="8.5703125" style="132" customWidth="1"/>
    <col min="7" max="7" width="8.5703125" style="132" bestFit="1" customWidth="1"/>
    <col min="8" max="8" width="7.140625" style="132" bestFit="1" customWidth="1"/>
    <col min="9" max="10" width="9.85546875" style="132" customWidth="1"/>
    <col min="11" max="11" width="5.85546875" style="132" bestFit="1" customWidth="1"/>
    <col min="12" max="12" width="21.85546875" style="177" customWidth="1"/>
    <col min="13" max="15" width="10.7109375" style="177" customWidth="1"/>
    <col min="16" max="16" width="12.7109375" style="177"/>
    <col min="17" max="17" width="11.85546875" style="177" customWidth="1"/>
    <col min="18" max="18" width="7.140625" style="177" customWidth="1"/>
    <col min="19" max="20" width="12.7109375" style="177"/>
    <col min="25" max="258" width="12.7109375" style="132"/>
    <col min="259" max="259" width="21.28515625" style="132" customWidth="1"/>
    <col min="260" max="260" width="15" style="132" bestFit="1" customWidth="1"/>
    <col min="261" max="261" width="4.28515625" style="132" customWidth="1"/>
    <col min="262" max="262" width="10" style="132" customWidth="1"/>
    <col min="263" max="263" width="8.5703125" style="132" customWidth="1"/>
    <col min="264" max="264" width="8.5703125" style="132" bestFit="1" customWidth="1"/>
    <col min="265" max="266" width="7.140625" style="132" bestFit="1" customWidth="1"/>
    <col min="267" max="267" width="5.85546875" style="132" bestFit="1" customWidth="1"/>
    <col min="268" max="268" width="12.7109375" style="132" customWidth="1"/>
    <col min="269" max="269" width="10.85546875" style="132" bestFit="1" customWidth="1"/>
    <col min="270" max="514" width="12.7109375" style="132"/>
    <col min="515" max="515" width="21.28515625" style="132" customWidth="1"/>
    <col min="516" max="516" width="15" style="132" bestFit="1" customWidth="1"/>
    <col min="517" max="517" width="4.28515625" style="132" customWidth="1"/>
    <col min="518" max="518" width="10" style="132" customWidth="1"/>
    <col min="519" max="519" width="8.5703125" style="132" customWidth="1"/>
    <col min="520" max="520" width="8.5703125" style="132" bestFit="1" customWidth="1"/>
    <col min="521" max="522" width="7.140625" style="132" bestFit="1" customWidth="1"/>
    <col min="523" max="523" width="5.85546875" style="132" bestFit="1" customWidth="1"/>
    <col min="524" max="524" width="12.7109375" style="132" customWidth="1"/>
    <col min="525" max="525" width="10.85546875" style="132" bestFit="1" customWidth="1"/>
    <col min="526" max="770" width="12.7109375" style="132"/>
    <col min="771" max="771" width="21.28515625" style="132" customWidth="1"/>
    <col min="772" max="772" width="15" style="132" bestFit="1" customWidth="1"/>
    <col min="773" max="773" width="4.28515625" style="132" customWidth="1"/>
    <col min="774" max="774" width="10" style="132" customWidth="1"/>
    <col min="775" max="775" width="8.5703125" style="132" customWidth="1"/>
    <col min="776" max="776" width="8.5703125" style="132" bestFit="1" customWidth="1"/>
    <col min="777" max="778" width="7.140625" style="132" bestFit="1" customWidth="1"/>
    <col min="779" max="779" width="5.85546875" style="132" bestFit="1" customWidth="1"/>
    <col min="780" max="780" width="12.7109375" style="132" customWidth="1"/>
    <col min="781" max="781" width="10.85546875" style="132" bestFit="1" customWidth="1"/>
    <col min="782" max="1026" width="12.7109375" style="132"/>
    <col min="1027" max="1027" width="21.28515625" style="132" customWidth="1"/>
    <col min="1028" max="1028" width="15" style="132" bestFit="1" customWidth="1"/>
    <col min="1029" max="1029" width="4.28515625" style="132" customWidth="1"/>
    <col min="1030" max="1030" width="10" style="132" customWidth="1"/>
    <col min="1031" max="1031" width="8.5703125" style="132" customWidth="1"/>
    <col min="1032" max="1032" width="8.5703125" style="132" bestFit="1" customWidth="1"/>
    <col min="1033" max="1034" width="7.140625" style="132" bestFit="1" customWidth="1"/>
    <col min="1035" max="1035" width="5.85546875" style="132" bestFit="1" customWidth="1"/>
    <col min="1036" max="1036" width="12.7109375" style="132" customWidth="1"/>
    <col min="1037" max="1037" width="10.85546875" style="132" bestFit="1" customWidth="1"/>
    <col min="1038" max="1282" width="12.7109375" style="132"/>
    <col min="1283" max="1283" width="21.28515625" style="132" customWidth="1"/>
    <col min="1284" max="1284" width="15" style="132" bestFit="1" customWidth="1"/>
    <col min="1285" max="1285" width="4.28515625" style="132" customWidth="1"/>
    <col min="1286" max="1286" width="10" style="132" customWidth="1"/>
    <col min="1287" max="1287" width="8.5703125" style="132" customWidth="1"/>
    <col min="1288" max="1288" width="8.5703125" style="132" bestFit="1" customWidth="1"/>
    <col min="1289" max="1290" width="7.140625" style="132" bestFit="1" customWidth="1"/>
    <col min="1291" max="1291" width="5.85546875" style="132" bestFit="1" customWidth="1"/>
    <col min="1292" max="1292" width="12.7109375" style="132" customWidth="1"/>
    <col min="1293" max="1293" width="10.85546875" style="132" bestFit="1" customWidth="1"/>
    <col min="1294" max="1538" width="12.7109375" style="132"/>
    <col min="1539" max="1539" width="21.28515625" style="132" customWidth="1"/>
    <col min="1540" max="1540" width="15" style="132" bestFit="1" customWidth="1"/>
    <col min="1541" max="1541" width="4.28515625" style="132" customWidth="1"/>
    <col min="1542" max="1542" width="10" style="132" customWidth="1"/>
    <col min="1543" max="1543" width="8.5703125" style="132" customWidth="1"/>
    <col min="1544" max="1544" width="8.5703125" style="132" bestFit="1" customWidth="1"/>
    <col min="1545" max="1546" width="7.140625" style="132" bestFit="1" customWidth="1"/>
    <col min="1547" max="1547" width="5.85546875" style="132" bestFit="1" customWidth="1"/>
    <col min="1548" max="1548" width="12.7109375" style="132" customWidth="1"/>
    <col min="1549" max="1549" width="10.85546875" style="132" bestFit="1" customWidth="1"/>
    <col min="1550" max="1794" width="12.7109375" style="132"/>
    <col min="1795" max="1795" width="21.28515625" style="132" customWidth="1"/>
    <col min="1796" max="1796" width="15" style="132" bestFit="1" customWidth="1"/>
    <col min="1797" max="1797" width="4.28515625" style="132" customWidth="1"/>
    <col min="1798" max="1798" width="10" style="132" customWidth="1"/>
    <col min="1799" max="1799" width="8.5703125" style="132" customWidth="1"/>
    <col min="1800" max="1800" width="8.5703125" style="132" bestFit="1" customWidth="1"/>
    <col min="1801" max="1802" width="7.140625" style="132" bestFit="1" customWidth="1"/>
    <col min="1803" max="1803" width="5.85546875" style="132" bestFit="1" customWidth="1"/>
    <col min="1804" max="1804" width="12.7109375" style="132" customWidth="1"/>
    <col min="1805" max="1805" width="10.85546875" style="132" bestFit="1" customWidth="1"/>
    <col min="1806" max="2050" width="12.7109375" style="132"/>
    <col min="2051" max="2051" width="21.28515625" style="132" customWidth="1"/>
    <col min="2052" max="2052" width="15" style="132" bestFit="1" customWidth="1"/>
    <col min="2053" max="2053" width="4.28515625" style="132" customWidth="1"/>
    <col min="2054" max="2054" width="10" style="132" customWidth="1"/>
    <col min="2055" max="2055" width="8.5703125" style="132" customWidth="1"/>
    <col min="2056" max="2056" width="8.5703125" style="132" bestFit="1" customWidth="1"/>
    <col min="2057" max="2058" width="7.140625" style="132" bestFit="1" customWidth="1"/>
    <col min="2059" max="2059" width="5.85546875" style="132" bestFit="1" customWidth="1"/>
    <col min="2060" max="2060" width="12.7109375" style="132" customWidth="1"/>
    <col min="2061" max="2061" width="10.85546875" style="132" bestFit="1" customWidth="1"/>
    <col min="2062" max="2306" width="12.7109375" style="132"/>
    <col min="2307" max="2307" width="21.28515625" style="132" customWidth="1"/>
    <col min="2308" max="2308" width="15" style="132" bestFit="1" customWidth="1"/>
    <col min="2309" max="2309" width="4.28515625" style="132" customWidth="1"/>
    <col min="2310" max="2310" width="10" style="132" customWidth="1"/>
    <col min="2311" max="2311" width="8.5703125" style="132" customWidth="1"/>
    <col min="2312" max="2312" width="8.5703125" style="132" bestFit="1" customWidth="1"/>
    <col min="2313" max="2314" width="7.140625" style="132" bestFit="1" customWidth="1"/>
    <col min="2315" max="2315" width="5.85546875" style="132" bestFit="1" customWidth="1"/>
    <col min="2316" max="2316" width="12.7109375" style="132" customWidth="1"/>
    <col min="2317" max="2317" width="10.85546875" style="132" bestFit="1" customWidth="1"/>
    <col min="2318" max="2562" width="12.7109375" style="132"/>
    <col min="2563" max="2563" width="21.28515625" style="132" customWidth="1"/>
    <col min="2564" max="2564" width="15" style="132" bestFit="1" customWidth="1"/>
    <col min="2565" max="2565" width="4.28515625" style="132" customWidth="1"/>
    <col min="2566" max="2566" width="10" style="132" customWidth="1"/>
    <col min="2567" max="2567" width="8.5703125" style="132" customWidth="1"/>
    <col min="2568" max="2568" width="8.5703125" style="132" bestFit="1" customWidth="1"/>
    <col min="2569" max="2570" width="7.140625" style="132" bestFit="1" customWidth="1"/>
    <col min="2571" max="2571" width="5.85546875" style="132" bestFit="1" customWidth="1"/>
    <col min="2572" max="2572" width="12.7109375" style="132" customWidth="1"/>
    <col min="2573" max="2573" width="10.85546875" style="132" bestFit="1" customWidth="1"/>
    <col min="2574" max="2818" width="12.7109375" style="132"/>
    <col min="2819" max="2819" width="21.28515625" style="132" customWidth="1"/>
    <col min="2820" max="2820" width="15" style="132" bestFit="1" customWidth="1"/>
    <col min="2821" max="2821" width="4.28515625" style="132" customWidth="1"/>
    <col min="2822" max="2822" width="10" style="132" customWidth="1"/>
    <col min="2823" max="2823" width="8.5703125" style="132" customWidth="1"/>
    <col min="2824" max="2824" width="8.5703125" style="132" bestFit="1" customWidth="1"/>
    <col min="2825" max="2826" width="7.140625" style="132" bestFit="1" customWidth="1"/>
    <col min="2827" max="2827" width="5.85546875" style="132" bestFit="1" customWidth="1"/>
    <col min="2828" max="2828" width="12.7109375" style="132" customWidth="1"/>
    <col min="2829" max="2829" width="10.85546875" style="132" bestFit="1" customWidth="1"/>
    <col min="2830" max="3074" width="12.7109375" style="132"/>
    <col min="3075" max="3075" width="21.28515625" style="132" customWidth="1"/>
    <col min="3076" max="3076" width="15" style="132" bestFit="1" customWidth="1"/>
    <col min="3077" max="3077" width="4.28515625" style="132" customWidth="1"/>
    <col min="3078" max="3078" width="10" style="132" customWidth="1"/>
    <col min="3079" max="3079" width="8.5703125" style="132" customWidth="1"/>
    <col min="3080" max="3080" width="8.5703125" style="132" bestFit="1" customWidth="1"/>
    <col min="3081" max="3082" width="7.140625" style="132" bestFit="1" customWidth="1"/>
    <col min="3083" max="3083" width="5.85546875" style="132" bestFit="1" customWidth="1"/>
    <col min="3084" max="3084" width="12.7109375" style="132" customWidth="1"/>
    <col min="3085" max="3085" width="10.85546875" style="132" bestFit="1" customWidth="1"/>
    <col min="3086" max="3330" width="12.7109375" style="132"/>
    <col min="3331" max="3331" width="21.28515625" style="132" customWidth="1"/>
    <col min="3332" max="3332" width="15" style="132" bestFit="1" customWidth="1"/>
    <col min="3333" max="3333" width="4.28515625" style="132" customWidth="1"/>
    <col min="3334" max="3334" width="10" style="132" customWidth="1"/>
    <col min="3335" max="3335" width="8.5703125" style="132" customWidth="1"/>
    <col min="3336" max="3336" width="8.5703125" style="132" bestFit="1" customWidth="1"/>
    <col min="3337" max="3338" width="7.140625" style="132" bestFit="1" customWidth="1"/>
    <col min="3339" max="3339" width="5.85546875" style="132" bestFit="1" customWidth="1"/>
    <col min="3340" max="3340" width="12.7109375" style="132" customWidth="1"/>
    <col min="3341" max="3341" width="10.85546875" style="132" bestFit="1" customWidth="1"/>
    <col min="3342" max="3586" width="12.7109375" style="132"/>
    <col min="3587" max="3587" width="21.28515625" style="132" customWidth="1"/>
    <col min="3588" max="3588" width="15" style="132" bestFit="1" customWidth="1"/>
    <col min="3589" max="3589" width="4.28515625" style="132" customWidth="1"/>
    <col min="3590" max="3590" width="10" style="132" customWidth="1"/>
    <col min="3591" max="3591" width="8.5703125" style="132" customWidth="1"/>
    <col min="3592" max="3592" width="8.5703125" style="132" bestFit="1" customWidth="1"/>
    <col min="3593" max="3594" width="7.140625" style="132" bestFit="1" customWidth="1"/>
    <col min="3595" max="3595" width="5.85546875" style="132" bestFit="1" customWidth="1"/>
    <col min="3596" max="3596" width="12.7109375" style="132" customWidth="1"/>
    <col min="3597" max="3597" width="10.85546875" style="132" bestFit="1" customWidth="1"/>
    <col min="3598" max="3842" width="12.7109375" style="132"/>
    <col min="3843" max="3843" width="21.28515625" style="132" customWidth="1"/>
    <col min="3844" max="3844" width="15" style="132" bestFit="1" customWidth="1"/>
    <col min="3845" max="3845" width="4.28515625" style="132" customWidth="1"/>
    <col min="3846" max="3846" width="10" style="132" customWidth="1"/>
    <col min="3847" max="3847" width="8.5703125" style="132" customWidth="1"/>
    <col min="3848" max="3848" width="8.5703125" style="132" bestFit="1" customWidth="1"/>
    <col min="3849" max="3850" width="7.140625" style="132" bestFit="1" customWidth="1"/>
    <col min="3851" max="3851" width="5.85546875" style="132" bestFit="1" customWidth="1"/>
    <col min="3852" max="3852" width="12.7109375" style="132" customWidth="1"/>
    <col min="3853" max="3853" width="10.85546875" style="132" bestFit="1" customWidth="1"/>
    <col min="3854" max="4098" width="12.7109375" style="132"/>
    <col min="4099" max="4099" width="21.28515625" style="132" customWidth="1"/>
    <col min="4100" max="4100" width="15" style="132" bestFit="1" customWidth="1"/>
    <col min="4101" max="4101" width="4.28515625" style="132" customWidth="1"/>
    <col min="4102" max="4102" width="10" style="132" customWidth="1"/>
    <col min="4103" max="4103" width="8.5703125" style="132" customWidth="1"/>
    <col min="4104" max="4104" width="8.5703125" style="132" bestFit="1" customWidth="1"/>
    <col min="4105" max="4106" width="7.140625" style="132" bestFit="1" customWidth="1"/>
    <col min="4107" max="4107" width="5.85546875" style="132" bestFit="1" customWidth="1"/>
    <col min="4108" max="4108" width="12.7109375" style="132" customWidth="1"/>
    <col min="4109" max="4109" width="10.85546875" style="132" bestFit="1" customWidth="1"/>
    <col min="4110" max="4354" width="12.7109375" style="132"/>
    <col min="4355" max="4355" width="21.28515625" style="132" customWidth="1"/>
    <col min="4356" max="4356" width="15" style="132" bestFit="1" customWidth="1"/>
    <col min="4357" max="4357" width="4.28515625" style="132" customWidth="1"/>
    <col min="4358" max="4358" width="10" style="132" customWidth="1"/>
    <col min="4359" max="4359" width="8.5703125" style="132" customWidth="1"/>
    <col min="4360" max="4360" width="8.5703125" style="132" bestFit="1" customWidth="1"/>
    <col min="4361" max="4362" width="7.140625" style="132" bestFit="1" customWidth="1"/>
    <col min="4363" max="4363" width="5.85546875" style="132" bestFit="1" customWidth="1"/>
    <col min="4364" max="4364" width="12.7109375" style="132" customWidth="1"/>
    <col min="4365" max="4365" width="10.85546875" style="132" bestFit="1" customWidth="1"/>
    <col min="4366" max="4610" width="12.7109375" style="132"/>
    <col min="4611" max="4611" width="21.28515625" style="132" customWidth="1"/>
    <col min="4612" max="4612" width="15" style="132" bestFit="1" customWidth="1"/>
    <col min="4613" max="4613" width="4.28515625" style="132" customWidth="1"/>
    <col min="4614" max="4614" width="10" style="132" customWidth="1"/>
    <col min="4615" max="4615" width="8.5703125" style="132" customWidth="1"/>
    <col min="4616" max="4616" width="8.5703125" style="132" bestFit="1" customWidth="1"/>
    <col min="4617" max="4618" width="7.140625" style="132" bestFit="1" customWidth="1"/>
    <col min="4619" max="4619" width="5.85546875" style="132" bestFit="1" customWidth="1"/>
    <col min="4620" max="4620" width="12.7109375" style="132" customWidth="1"/>
    <col min="4621" max="4621" width="10.85546875" style="132" bestFit="1" customWidth="1"/>
    <col min="4622" max="4866" width="12.7109375" style="132"/>
    <col min="4867" max="4867" width="21.28515625" style="132" customWidth="1"/>
    <col min="4868" max="4868" width="15" style="132" bestFit="1" customWidth="1"/>
    <col min="4869" max="4869" width="4.28515625" style="132" customWidth="1"/>
    <col min="4870" max="4870" width="10" style="132" customWidth="1"/>
    <col min="4871" max="4871" width="8.5703125" style="132" customWidth="1"/>
    <col min="4872" max="4872" width="8.5703125" style="132" bestFit="1" customWidth="1"/>
    <col min="4873" max="4874" width="7.140625" style="132" bestFit="1" customWidth="1"/>
    <col min="4875" max="4875" width="5.85546875" style="132" bestFit="1" customWidth="1"/>
    <col min="4876" max="4876" width="12.7109375" style="132" customWidth="1"/>
    <col min="4877" max="4877" width="10.85546875" style="132" bestFit="1" customWidth="1"/>
    <col min="4878" max="5122" width="12.7109375" style="132"/>
    <col min="5123" max="5123" width="21.28515625" style="132" customWidth="1"/>
    <col min="5124" max="5124" width="15" style="132" bestFit="1" customWidth="1"/>
    <col min="5125" max="5125" width="4.28515625" style="132" customWidth="1"/>
    <col min="5126" max="5126" width="10" style="132" customWidth="1"/>
    <col min="5127" max="5127" width="8.5703125" style="132" customWidth="1"/>
    <col min="5128" max="5128" width="8.5703125" style="132" bestFit="1" customWidth="1"/>
    <col min="5129" max="5130" width="7.140625" style="132" bestFit="1" customWidth="1"/>
    <col min="5131" max="5131" width="5.85546875" style="132" bestFit="1" customWidth="1"/>
    <col min="5132" max="5132" width="12.7109375" style="132" customWidth="1"/>
    <col min="5133" max="5133" width="10.85546875" style="132" bestFit="1" customWidth="1"/>
    <col min="5134" max="5378" width="12.7109375" style="132"/>
    <col min="5379" max="5379" width="21.28515625" style="132" customWidth="1"/>
    <col min="5380" max="5380" width="15" style="132" bestFit="1" customWidth="1"/>
    <col min="5381" max="5381" width="4.28515625" style="132" customWidth="1"/>
    <col min="5382" max="5382" width="10" style="132" customWidth="1"/>
    <col min="5383" max="5383" width="8.5703125" style="132" customWidth="1"/>
    <col min="5384" max="5384" width="8.5703125" style="132" bestFit="1" customWidth="1"/>
    <col min="5385" max="5386" width="7.140625" style="132" bestFit="1" customWidth="1"/>
    <col min="5387" max="5387" width="5.85546875" style="132" bestFit="1" customWidth="1"/>
    <col min="5388" max="5388" width="12.7109375" style="132" customWidth="1"/>
    <col min="5389" max="5389" width="10.85546875" style="132" bestFit="1" customWidth="1"/>
    <col min="5390" max="5634" width="12.7109375" style="132"/>
    <col min="5635" max="5635" width="21.28515625" style="132" customWidth="1"/>
    <col min="5636" max="5636" width="15" style="132" bestFit="1" customWidth="1"/>
    <col min="5637" max="5637" width="4.28515625" style="132" customWidth="1"/>
    <col min="5638" max="5638" width="10" style="132" customWidth="1"/>
    <col min="5639" max="5639" width="8.5703125" style="132" customWidth="1"/>
    <col min="5640" max="5640" width="8.5703125" style="132" bestFit="1" customWidth="1"/>
    <col min="5641" max="5642" width="7.140625" style="132" bestFit="1" customWidth="1"/>
    <col min="5643" max="5643" width="5.85546875" style="132" bestFit="1" customWidth="1"/>
    <col min="5644" max="5644" width="12.7109375" style="132" customWidth="1"/>
    <col min="5645" max="5645" width="10.85546875" style="132" bestFit="1" customWidth="1"/>
    <col min="5646" max="5890" width="12.7109375" style="132"/>
    <col min="5891" max="5891" width="21.28515625" style="132" customWidth="1"/>
    <col min="5892" max="5892" width="15" style="132" bestFit="1" customWidth="1"/>
    <col min="5893" max="5893" width="4.28515625" style="132" customWidth="1"/>
    <col min="5894" max="5894" width="10" style="132" customWidth="1"/>
    <col min="5895" max="5895" width="8.5703125" style="132" customWidth="1"/>
    <col min="5896" max="5896" width="8.5703125" style="132" bestFit="1" customWidth="1"/>
    <col min="5897" max="5898" width="7.140625" style="132" bestFit="1" customWidth="1"/>
    <col min="5899" max="5899" width="5.85546875" style="132" bestFit="1" customWidth="1"/>
    <col min="5900" max="5900" width="12.7109375" style="132" customWidth="1"/>
    <col min="5901" max="5901" width="10.85546875" style="132" bestFit="1" customWidth="1"/>
    <col min="5902" max="6146" width="12.7109375" style="132"/>
    <col min="6147" max="6147" width="21.28515625" style="132" customWidth="1"/>
    <col min="6148" max="6148" width="15" style="132" bestFit="1" customWidth="1"/>
    <col min="6149" max="6149" width="4.28515625" style="132" customWidth="1"/>
    <col min="6150" max="6150" width="10" style="132" customWidth="1"/>
    <col min="6151" max="6151" width="8.5703125" style="132" customWidth="1"/>
    <col min="6152" max="6152" width="8.5703125" style="132" bestFit="1" customWidth="1"/>
    <col min="6153" max="6154" width="7.140625" style="132" bestFit="1" customWidth="1"/>
    <col min="6155" max="6155" width="5.85546875" style="132" bestFit="1" customWidth="1"/>
    <col min="6156" max="6156" width="12.7109375" style="132" customWidth="1"/>
    <col min="6157" max="6157" width="10.85546875" style="132" bestFit="1" customWidth="1"/>
    <col min="6158" max="6402" width="12.7109375" style="132"/>
    <col min="6403" max="6403" width="21.28515625" style="132" customWidth="1"/>
    <col min="6404" max="6404" width="15" style="132" bestFit="1" customWidth="1"/>
    <col min="6405" max="6405" width="4.28515625" style="132" customWidth="1"/>
    <col min="6406" max="6406" width="10" style="132" customWidth="1"/>
    <col min="6407" max="6407" width="8.5703125" style="132" customWidth="1"/>
    <col min="6408" max="6408" width="8.5703125" style="132" bestFit="1" customWidth="1"/>
    <col min="6409" max="6410" width="7.140625" style="132" bestFit="1" customWidth="1"/>
    <col min="6411" max="6411" width="5.85546875" style="132" bestFit="1" customWidth="1"/>
    <col min="6412" max="6412" width="12.7109375" style="132" customWidth="1"/>
    <col min="6413" max="6413" width="10.85546875" style="132" bestFit="1" customWidth="1"/>
    <col min="6414" max="6658" width="12.7109375" style="132"/>
    <col min="6659" max="6659" width="21.28515625" style="132" customWidth="1"/>
    <col min="6660" max="6660" width="15" style="132" bestFit="1" customWidth="1"/>
    <col min="6661" max="6661" width="4.28515625" style="132" customWidth="1"/>
    <col min="6662" max="6662" width="10" style="132" customWidth="1"/>
    <col min="6663" max="6663" width="8.5703125" style="132" customWidth="1"/>
    <col min="6664" max="6664" width="8.5703125" style="132" bestFit="1" customWidth="1"/>
    <col min="6665" max="6666" width="7.140625" style="132" bestFit="1" customWidth="1"/>
    <col min="6667" max="6667" width="5.85546875" style="132" bestFit="1" customWidth="1"/>
    <col min="6668" max="6668" width="12.7109375" style="132" customWidth="1"/>
    <col min="6669" max="6669" width="10.85546875" style="132" bestFit="1" customWidth="1"/>
    <col min="6670" max="6914" width="12.7109375" style="132"/>
    <col min="6915" max="6915" width="21.28515625" style="132" customWidth="1"/>
    <col min="6916" max="6916" width="15" style="132" bestFit="1" customWidth="1"/>
    <col min="6917" max="6917" width="4.28515625" style="132" customWidth="1"/>
    <col min="6918" max="6918" width="10" style="132" customWidth="1"/>
    <col min="6919" max="6919" width="8.5703125" style="132" customWidth="1"/>
    <col min="6920" max="6920" width="8.5703125" style="132" bestFit="1" customWidth="1"/>
    <col min="6921" max="6922" width="7.140625" style="132" bestFit="1" customWidth="1"/>
    <col min="6923" max="6923" width="5.85546875" style="132" bestFit="1" customWidth="1"/>
    <col min="6924" max="6924" width="12.7109375" style="132" customWidth="1"/>
    <col min="6925" max="6925" width="10.85546875" style="132" bestFit="1" customWidth="1"/>
    <col min="6926" max="7170" width="12.7109375" style="132"/>
    <col min="7171" max="7171" width="21.28515625" style="132" customWidth="1"/>
    <col min="7172" max="7172" width="15" style="132" bestFit="1" customWidth="1"/>
    <col min="7173" max="7173" width="4.28515625" style="132" customWidth="1"/>
    <col min="7174" max="7174" width="10" style="132" customWidth="1"/>
    <col min="7175" max="7175" width="8.5703125" style="132" customWidth="1"/>
    <col min="7176" max="7176" width="8.5703125" style="132" bestFit="1" customWidth="1"/>
    <col min="7177" max="7178" width="7.140625" style="132" bestFit="1" customWidth="1"/>
    <col min="7179" max="7179" width="5.85546875" style="132" bestFit="1" customWidth="1"/>
    <col min="7180" max="7180" width="12.7109375" style="132" customWidth="1"/>
    <col min="7181" max="7181" width="10.85546875" style="132" bestFit="1" customWidth="1"/>
    <col min="7182" max="7426" width="12.7109375" style="132"/>
    <col min="7427" max="7427" width="21.28515625" style="132" customWidth="1"/>
    <col min="7428" max="7428" width="15" style="132" bestFit="1" customWidth="1"/>
    <col min="7429" max="7429" width="4.28515625" style="132" customWidth="1"/>
    <col min="7430" max="7430" width="10" style="132" customWidth="1"/>
    <col min="7431" max="7431" width="8.5703125" style="132" customWidth="1"/>
    <col min="7432" max="7432" width="8.5703125" style="132" bestFit="1" customWidth="1"/>
    <col min="7433" max="7434" width="7.140625" style="132" bestFit="1" customWidth="1"/>
    <col min="7435" max="7435" width="5.85546875" style="132" bestFit="1" customWidth="1"/>
    <col min="7436" max="7436" width="12.7109375" style="132" customWidth="1"/>
    <col min="7437" max="7437" width="10.85546875" style="132" bestFit="1" customWidth="1"/>
    <col min="7438" max="7682" width="12.7109375" style="132"/>
    <col min="7683" max="7683" width="21.28515625" style="132" customWidth="1"/>
    <col min="7684" max="7684" width="15" style="132" bestFit="1" customWidth="1"/>
    <col min="7685" max="7685" width="4.28515625" style="132" customWidth="1"/>
    <col min="7686" max="7686" width="10" style="132" customWidth="1"/>
    <col min="7687" max="7687" width="8.5703125" style="132" customWidth="1"/>
    <col min="7688" max="7688" width="8.5703125" style="132" bestFit="1" customWidth="1"/>
    <col min="7689" max="7690" width="7.140625" style="132" bestFit="1" customWidth="1"/>
    <col min="7691" max="7691" width="5.85546875" style="132" bestFit="1" customWidth="1"/>
    <col min="7692" max="7692" width="12.7109375" style="132" customWidth="1"/>
    <col min="7693" max="7693" width="10.85546875" style="132" bestFit="1" customWidth="1"/>
    <col min="7694" max="7938" width="12.7109375" style="132"/>
    <col min="7939" max="7939" width="21.28515625" style="132" customWidth="1"/>
    <col min="7940" max="7940" width="15" style="132" bestFit="1" customWidth="1"/>
    <col min="7941" max="7941" width="4.28515625" style="132" customWidth="1"/>
    <col min="7942" max="7942" width="10" style="132" customWidth="1"/>
    <col min="7943" max="7943" width="8.5703125" style="132" customWidth="1"/>
    <col min="7944" max="7944" width="8.5703125" style="132" bestFit="1" customWidth="1"/>
    <col min="7945" max="7946" width="7.140625" style="132" bestFit="1" customWidth="1"/>
    <col min="7947" max="7947" width="5.85546875" style="132" bestFit="1" customWidth="1"/>
    <col min="7948" max="7948" width="12.7109375" style="132" customWidth="1"/>
    <col min="7949" max="7949" width="10.85546875" style="132" bestFit="1" customWidth="1"/>
    <col min="7950" max="8194" width="12.7109375" style="132"/>
    <col min="8195" max="8195" width="21.28515625" style="132" customWidth="1"/>
    <col min="8196" max="8196" width="15" style="132" bestFit="1" customWidth="1"/>
    <col min="8197" max="8197" width="4.28515625" style="132" customWidth="1"/>
    <col min="8198" max="8198" width="10" style="132" customWidth="1"/>
    <col min="8199" max="8199" width="8.5703125" style="132" customWidth="1"/>
    <col min="8200" max="8200" width="8.5703125" style="132" bestFit="1" customWidth="1"/>
    <col min="8201" max="8202" width="7.140625" style="132" bestFit="1" customWidth="1"/>
    <col min="8203" max="8203" width="5.85546875" style="132" bestFit="1" customWidth="1"/>
    <col min="8204" max="8204" width="12.7109375" style="132" customWidth="1"/>
    <col min="8205" max="8205" width="10.85546875" style="132" bestFit="1" customWidth="1"/>
    <col min="8206" max="8450" width="12.7109375" style="132"/>
    <col min="8451" max="8451" width="21.28515625" style="132" customWidth="1"/>
    <col min="8452" max="8452" width="15" style="132" bestFit="1" customWidth="1"/>
    <col min="8453" max="8453" width="4.28515625" style="132" customWidth="1"/>
    <col min="8454" max="8454" width="10" style="132" customWidth="1"/>
    <col min="8455" max="8455" width="8.5703125" style="132" customWidth="1"/>
    <col min="8456" max="8456" width="8.5703125" style="132" bestFit="1" customWidth="1"/>
    <col min="8457" max="8458" width="7.140625" style="132" bestFit="1" customWidth="1"/>
    <col min="8459" max="8459" width="5.85546875" style="132" bestFit="1" customWidth="1"/>
    <col min="8460" max="8460" width="12.7109375" style="132" customWidth="1"/>
    <col min="8461" max="8461" width="10.85546875" style="132" bestFit="1" customWidth="1"/>
    <col min="8462" max="8706" width="12.7109375" style="132"/>
    <col min="8707" max="8707" width="21.28515625" style="132" customWidth="1"/>
    <col min="8708" max="8708" width="15" style="132" bestFit="1" customWidth="1"/>
    <col min="8709" max="8709" width="4.28515625" style="132" customWidth="1"/>
    <col min="8710" max="8710" width="10" style="132" customWidth="1"/>
    <col min="8711" max="8711" width="8.5703125" style="132" customWidth="1"/>
    <col min="8712" max="8712" width="8.5703125" style="132" bestFit="1" customWidth="1"/>
    <col min="8713" max="8714" width="7.140625" style="132" bestFit="1" customWidth="1"/>
    <col min="8715" max="8715" width="5.85546875" style="132" bestFit="1" customWidth="1"/>
    <col min="8716" max="8716" width="12.7109375" style="132" customWidth="1"/>
    <col min="8717" max="8717" width="10.85546875" style="132" bestFit="1" customWidth="1"/>
    <col min="8718" max="8962" width="12.7109375" style="132"/>
    <col min="8963" max="8963" width="21.28515625" style="132" customWidth="1"/>
    <col min="8964" max="8964" width="15" style="132" bestFit="1" customWidth="1"/>
    <col min="8965" max="8965" width="4.28515625" style="132" customWidth="1"/>
    <col min="8966" max="8966" width="10" style="132" customWidth="1"/>
    <col min="8967" max="8967" width="8.5703125" style="132" customWidth="1"/>
    <col min="8968" max="8968" width="8.5703125" style="132" bestFit="1" customWidth="1"/>
    <col min="8969" max="8970" width="7.140625" style="132" bestFit="1" customWidth="1"/>
    <col min="8971" max="8971" width="5.85546875" style="132" bestFit="1" customWidth="1"/>
    <col min="8972" max="8972" width="12.7109375" style="132" customWidth="1"/>
    <col min="8973" max="8973" width="10.85546875" style="132" bestFit="1" customWidth="1"/>
    <col min="8974" max="9218" width="12.7109375" style="132"/>
    <col min="9219" max="9219" width="21.28515625" style="132" customWidth="1"/>
    <col min="9220" max="9220" width="15" style="132" bestFit="1" customWidth="1"/>
    <col min="9221" max="9221" width="4.28515625" style="132" customWidth="1"/>
    <col min="9222" max="9222" width="10" style="132" customWidth="1"/>
    <col min="9223" max="9223" width="8.5703125" style="132" customWidth="1"/>
    <col min="9224" max="9224" width="8.5703125" style="132" bestFit="1" customWidth="1"/>
    <col min="9225" max="9226" width="7.140625" style="132" bestFit="1" customWidth="1"/>
    <col min="9227" max="9227" width="5.85546875" style="132" bestFit="1" customWidth="1"/>
    <col min="9228" max="9228" width="12.7109375" style="132" customWidth="1"/>
    <col min="9229" max="9229" width="10.85546875" style="132" bestFit="1" customWidth="1"/>
    <col min="9230" max="9474" width="12.7109375" style="132"/>
    <col min="9475" max="9475" width="21.28515625" style="132" customWidth="1"/>
    <col min="9476" max="9476" width="15" style="132" bestFit="1" customWidth="1"/>
    <col min="9477" max="9477" width="4.28515625" style="132" customWidth="1"/>
    <col min="9478" max="9478" width="10" style="132" customWidth="1"/>
    <col min="9479" max="9479" width="8.5703125" style="132" customWidth="1"/>
    <col min="9480" max="9480" width="8.5703125" style="132" bestFit="1" customWidth="1"/>
    <col min="9481" max="9482" width="7.140625" style="132" bestFit="1" customWidth="1"/>
    <col min="9483" max="9483" width="5.85546875" style="132" bestFit="1" customWidth="1"/>
    <col min="9484" max="9484" width="12.7109375" style="132" customWidth="1"/>
    <col min="9485" max="9485" width="10.85546875" style="132" bestFit="1" customWidth="1"/>
    <col min="9486" max="9730" width="12.7109375" style="132"/>
    <col min="9731" max="9731" width="21.28515625" style="132" customWidth="1"/>
    <col min="9732" max="9732" width="15" style="132" bestFit="1" customWidth="1"/>
    <col min="9733" max="9733" width="4.28515625" style="132" customWidth="1"/>
    <col min="9734" max="9734" width="10" style="132" customWidth="1"/>
    <col min="9735" max="9735" width="8.5703125" style="132" customWidth="1"/>
    <col min="9736" max="9736" width="8.5703125" style="132" bestFit="1" customWidth="1"/>
    <col min="9737" max="9738" width="7.140625" style="132" bestFit="1" customWidth="1"/>
    <col min="9739" max="9739" width="5.85546875" style="132" bestFit="1" customWidth="1"/>
    <col min="9740" max="9740" width="12.7109375" style="132" customWidth="1"/>
    <col min="9741" max="9741" width="10.85546875" style="132" bestFit="1" customWidth="1"/>
    <col min="9742" max="9986" width="12.7109375" style="132"/>
    <col min="9987" max="9987" width="21.28515625" style="132" customWidth="1"/>
    <col min="9988" max="9988" width="15" style="132" bestFit="1" customWidth="1"/>
    <col min="9989" max="9989" width="4.28515625" style="132" customWidth="1"/>
    <col min="9990" max="9990" width="10" style="132" customWidth="1"/>
    <col min="9991" max="9991" width="8.5703125" style="132" customWidth="1"/>
    <col min="9992" max="9992" width="8.5703125" style="132" bestFit="1" customWidth="1"/>
    <col min="9993" max="9994" width="7.140625" style="132" bestFit="1" customWidth="1"/>
    <col min="9995" max="9995" width="5.85546875" style="132" bestFit="1" customWidth="1"/>
    <col min="9996" max="9996" width="12.7109375" style="132" customWidth="1"/>
    <col min="9997" max="9997" width="10.85546875" style="132" bestFit="1" customWidth="1"/>
    <col min="9998" max="10242" width="12.7109375" style="132"/>
    <col min="10243" max="10243" width="21.28515625" style="132" customWidth="1"/>
    <col min="10244" max="10244" width="15" style="132" bestFit="1" customWidth="1"/>
    <col min="10245" max="10245" width="4.28515625" style="132" customWidth="1"/>
    <col min="10246" max="10246" width="10" style="132" customWidth="1"/>
    <col min="10247" max="10247" width="8.5703125" style="132" customWidth="1"/>
    <col min="10248" max="10248" width="8.5703125" style="132" bestFit="1" customWidth="1"/>
    <col min="10249" max="10250" width="7.140625" style="132" bestFit="1" customWidth="1"/>
    <col min="10251" max="10251" width="5.85546875" style="132" bestFit="1" customWidth="1"/>
    <col min="10252" max="10252" width="12.7109375" style="132" customWidth="1"/>
    <col min="10253" max="10253" width="10.85546875" style="132" bestFit="1" customWidth="1"/>
    <col min="10254" max="10498" width="12.7109375" style="132"/>
    <col min="10499" max="10499" width="21.28515625" style="132" customWidth="1"/>
    <col min="10500" max="10500" width="15" style="132" bestFit="1" customWidth="1"/>
    <col min="10501" max="10501" width="4.28515625" style="132" customWidth="1"/>
    <col min="10502" max="10502" width="10" style="132" customWidth="1"/>
    <col min="10503" max="10503" width="8.5703125" style="132" customWidth="1"/>
    <col min="10504" max="10504" width="8.5703125" style="132" bestFit="1" customWidth="1"/>
    <col min="10505" max="10506" width="7.140625" style="132" bestFit="1" customWidth="1"/>
    <col min="10507" max="10507" width="5.85546875" style="132" bestFit="1" customWidth="1"/>
    <col min="10508" max="10508" width="12.7109375" style="132" customWidth="1"/>
    <col min="10509" max="10509" width="10.85546875" style="132" bestFit="1" customWidth="1"/>
    <col min="10510" max="10754" width="12.7109375" style="132"/>
    <col min="10755" max="10755" width="21.28515625" style="132" customWidth="1"/>
    <col min="10756" max="10756" width="15" style="132" bestFit="1" customWidth="1"/>
    <col min="10757" max="10757" width="4.28515625" style="132" customWidth="1"/>
    <col min="10758" max="10758" width="10" style="132" customWidth="1"/>
    <col min="10759" max="10759" width="8.5703125" style="132" customWidth="1"/>
    <col min="10760" max="10760" width="8.5703125" style="132" bestFit="1" customWidth="1"/>
    <col min="10761" max="10762" width="7.140625" style="132" bestFit="1" customWidth="1"/>
    <col min="10763" max="10763" width="5.85546875" style="132" bestFit="1" customWidth="1"/>
    <col min="10764" max="10764" width="12.7109375" style="132" customWidth="1"/>
    <col min="10765" max="10765" width="10.85546875" style="132" bestFit="1" customWidth="1"/>
    <col min="10766" max="11010" width="12.7109375" style="132"/>
    <col min="11011" max="11011" width="21.28515625" style="132" customWidth="1"/>
    <col min="11012" max="11012" width="15" style="132" bestFit="1" customWidth="1"/>
    <col min="11013" max="11013" width="4.28515625" style="132" customWidth="1"/>
    <col min="11014" max="11014" width="10" style="132" customWidth="1"/>
    <col min="11015" max="11015" width="8.5703125" style="132" customWidth="1"/>
    <col min="11016" max="11016" width="8.5703125" style="132" bestFit="1" customWidth="1"/>
    <col min="11017" max="11018" width="7.140625" style="132" bestFit="1" customWidth="1"/>
    <col min="11019" max="11019" width="5.85546875" style="132" bestFit="1" customWidth="1"/>
    <col min="11020" max="11020" width="12.7109375" style="132" customWidth="1"/>
    <col min="11021" max="11021" width="10.85546875" style="132" bestFit="1" customWidth="1"/>
    <col min="11022" max="11266" width="12.7109375" style="132"/>
    <col min="11267" max="11267" width="21.28515625" style="132" customWidth="1"/>
    <col min="11268" max="11268" width="15" style="132" bestFit="1" customWidth="1"/>
    <col min="11269" max="11269" width="4.28515625" style="132" customWidth="1"/>
    <col min="11270" max="11270" width="10" style="132" customWidth="1"/>
    <col min="11271" max="11271" width="8.5703125" style="132" customWidth="1"/>
    <col min="11272" max="11272" width="8.5703125" style="132" bestFit="1" customWidth="1"/>
    <col min="11273" max="11274" width="7.140625" style="132" bestFit="1" customWidth="1"/>
    <col min="11275" max="11275" width="5.85546875" style="132" bestFit="1" customWidth="1"/>
    <col min="11276" max="11276" width="12.7109375" style="132" customWidth="1"/>
    <col min="11277" max="11277" width="10.85546875" style="132" bestFit="1" customWidth="1"/>
    <col min="11278" max="11522" width="12.7109375" style="132"/>
    <col min="11523" max="11523" width="21.28515625" style="132" customWidth="1"/>
    <col min="11524" max="11524" width="15" style="132" bestFit="1" customWidth="1"/>
    <col min="11525" max="11525" width="4.28515625" style="132" customWidth="1"/>
    <col min="11526" max="11526" width="10" style="132" customWidth="1"/>
    <col min="11527" max="11527" width="8.5703125" style="132" customWidth="1"/>
    <col min="11528" max="11528" width="8.5703125" style="132" bestFit="1" customWidth="1"/>
    <col min="11529" max="11530" width="7.140625" style="132" bestFit="1" customWidth="1"/>
    <col min="11531" max="11531" width="5.85546875" style="132" bestFit="1" customWidth="1"/>
    <col min="11532" max="11532" width="12.7109375" style="132" customWidth="1"/>
    <col min="11533" max="11533" width="10.85546875" style="132" bestFit="1" customWidth="1"/>
    <col min="11534" max="11778" width="12.7109375" style="132"/>
    <col min="11779" max="11779" width="21.28515625" style="132" customWidth="1"/>
    <col min="11780" max="11780" width="15" style="132" bestFit="1" customWidth="1"/>
    <col min="11781" max="11781" width="4.28515625" style="132" customWidth="1"/>
    <col min="11782" max="11782" width="10" style="132" customWidth="1"/>
    <col min="11783" max="11783" width="8.5703125" style="132" customWidth="1"/>
    <col min="11784" max="11784" width="8.5703125" style="132" bestFit="1" customWidth="1"/>
    <col min="11785" max="11786" width="7.140625" style="132" bestFit="1" customWidth="1"/>
    <col min="11787" max="11787" width="5.85546875" style="132" bestFit="1" customWidth="1"/>
    <col min="11788" max="11788" width="12.7109375" style="132" customWidth="1"/>
    <col min="11789" max="11789" width="10.85546875" style="132" bestFit="1" customWidth="1"/>
    <col min="11790" max="12034" width="12.7109375" style="132"/>
    <col min="12035" max="12035" width="21.28515625" style="132" customWidth="1"/>
    <col min="12036" max="12036" width="15" style="132" bestFit="1" customWidth="1"/>
    <col min="12037" max="12037" width="4.28515625" style="132" customWidth="1"/>
    <col min="12038" max="12038" width="10" style="132" customWidth="1"/>
    <col min="12039" max="12039" width="8.5703125" style="132" customWidth="1"/>
    <col min="12040" max="12040" width="8.5703125" style="132" bestFit="1" customWidth="1"/>
    <col min="12041" max="12042" width="7.140625" style="132" bestFit="1" customWidth="1"/>
    <col min="12043" max="12043" width="5.85546875" style="132" bestFit="1" customWidth="1"/>
    <col min="12044" max="12044" width="12.7109375" style="132" customWidth="1"/>
    <col min="12045" max="12045" width="10.85546875" style="132" bestFit="1" customWidth="1"/>
    <col min="12046" max="12290" width="12.7109375" style="132"/>
    <col min="12291" max="12291" width="21.28515625" style="132" customWidth="1"/>
    <col min="12292" max="12292" width="15" style="132" bestFit="1" customWidth="1"/>
    <col min="12293" max="12293" width="4.28515625" style="132" customWidth="1"/>
    <col min="12294" max="12294" width="10" style="132" customWidth="1"/>
    <col min="12295" max="12295" width="8.5703125" style="132" customWidth="1"/>
    <col min="12296" max="12296" width="8.5703125" style="132" bestFit="1" customWidth="1"/>
    <col min="12297" max="12298" width="7.140625" style="132" bestFit="1" customWidth="1"/>
    <col min="12299" max="12299" width="5.85546875" style="132" bestFit="1" customWidth="1"/>
    <col min="12300" max="12300" width="12.7109375" style="132" customWidth="1"/>
    <col min="12301" max="12301" width="10.85546875" style="132" bestFit="1" customWidth="1"/>
    <col min="12302" max="12546" width="12.7109375" style="132"/>
    <col min="12547" max="12547" width="21.28515625" style="132" customWidth="1"/>
    <col min="12548" max="12548" width="15" style="132" bestFit="1" customWidth="1"/>
    <col min="12549" max="12549" width="4.28515625" style="132" customWidth="1"/>
    <col min="12550" max="12550" width="10" style="132" customWidth="1"/>
    <col min="12551" max="12551" width="8.5703125" style="132" customWidth="1"/>
    <col min="12552" max="12552" width="8.5703125" style="132" bestFit="1" customWidth="1"/>
    <col min="12553" max="12554" width="7.140625" style="132" bestFit="1" customWidth="1"/>
    <col min="12555" max="12555" width="5.85546875" style="132" bestFit="1" customWidth="1"/>
    <col min="12556" max="12556" width="12.7109375" style="132" customWidth="1"/>
    <col min="12557" max="12557" width="10.85546875" style="132" bestFit="1" customWidth="1"/>
    <col min="12558" max="12802" width="12.7109375" style="132"/>
    <col min="12803" max="12803" width="21.28515625" style="132" customWidth="1"/>
    <col min="12804" max="12804" width="15" style="132" bestFit="1" customWidth="1"/>
    <col min="12805" max="12805" width="4.28515625" style="132" customWidth="1"/>
    <col min="12806" max="12806" width="10" style="132" customWidth="1"/>
    <col min="12807" max="12807" width="8.5703125" style="132" customWidth="1"/>
    <col min="12808" max="12808" width="8.5703125" style="132" bestFit="1" customWidth="1"/>
    <col min="12809" max="12810" width="7.140625" style="132" bestFit="1" customWidth="1"/>
    <col min="12811" max="12811" width="5.85546875" style="132" bestFit="1" customWidth="1"/>
    <col min="12812" max="12812" width="12.7109375" style="132" customWidth="1"/>
    <col min="12813" max="12813" width="10.85546875" style="132" bestFit="1" customWidth="1"/>
    <col min="12814" max="13058" width="12.7109375" style="132"/>
    <col min="13059" max="13059" width="21.28515625" style="132" customWidth="1"/>
    <col min="13060" max="13060" width="15" style="132" bestFit="1" customWidth="1"/>
    <col min="13061" max="13061" width="4.28515625" style="132" customWidth="1"/>
    <col min="13062" max="13062" width="10" style="132" customWidth="1"/>
    <col min="13063" max="13063" width="8.5703125" style="132" customWidth="1"/>
    <col min="13064" max="13064" width="8.5703125" style="132" bestFit="1" customWidth="1"/>
    <col min="13065" max="13066" width="7.140625" style="132" bestFit="1" customWidth="1"/>
    <col min="13067" max="13067" width="5.85546875" style="132" bestFit="1" customWidth="1"/>
    <col min="13068" max="13068" width="12.7109375" style="132" customWidth="1"/>
    <col min="13069" max="13069" width="10.85546875" style="132" bestFit="1" customWidth="1"/>
    <col min="13070" max="13314" width="12.7109375" style="132"/>
    <col min="13315" max="13315" width="21.28515625" style="132" customWidth="1"/>
    <col min="13316" max="13316" width="15" style="132" bestFit="1" customWidth="1"/>
    <col min="13317" max="13317" width="4.28515625" style="132" customWidth="1"/>
    <col min="13318" max="13318" width="10" style="132" customWidth="1"/>
    <col min="13319" max="13319" width="8.5703125" style="132" customWidth="1"/>
    <col min="13320" max="13320" width="8.5703125" style="132" bestFit="1" customWidth="1"/>
    <col min="13321" max="13322" width="7.140625" style="132" bestFit="1" customWidth="1"/>
    <col min="13323" max="13323" width="5.85546875" style="132" bestFit="1" customWidth="1"/>
    <col min="13324" max="13324" width="12.7109375" style="132" customWidth="1"/>
    <col min="13325" max="13325" width="10.85546875" style="132" bestFit="1" customWidth="1"/>
    <col min="13326" max="13570" width="12.7109375" style="132"/>
    <col min="13571" max="13571" width="21.28515625" style="132" customWidth="1"/>
    <col min="13572" max="13572" width="15" style="132" bestFit="1" customWidth="1"/>
    <col min="13573" max="13573" width="4.28515625" style="132" customWidth="1"/>
    <col min="13574" max="13574" width="10" style="132" customWidth="1"/>
    <col min="13575" max="13575" width="8.5703125" style="132" customWidth="1"/>
    <col min="13576" max="13576" width="8.5703125" style="132" bestFit="1" customWidth="1"/>
    <col min="13577" max="13578" width="7.140625" style="132" bestFit="1" customWidth="1"/>
    <col min="13579" max="13579" width="5.85546875" style="132" bestFit="1" customWidth="1"/>
    <col min="13580" max="13580" width="12.7109375" style="132" customWidth="1"/>
    <col min="13581" max="13581" width="10.85546875" style="132" bestFit="1" customWidth="1"/>
    <col min="13582" max="13826" width="12.7109375" style="132"/>
    <col min="13827" max="13827" width="21.28515625" style="132" customWidth="1"/>
    <col min="13828" max="13828" width="15" style="132" bestFit="1" customWidth="1"/>
    <col min="13829" max="13829" width="4.28515625" style="132" customWidth="1"/>
    <col min="13830" max="13830" width="10" style="132" customWidth="1"/>
    <col min="13831" max="13831" width="8.5703125" style="132" customWidth="1"/>
    <col min="13832" max="13832" width="8.5703125" style="132" bestFit="1" customWidth="1"/>
    <col min="13833" max="13834" width="7.140625" style="132" bestFit="1" customWidth="1"/>
    <col min="13835" max="13835" width="5.85546875" style="132" bestFit="1" customWidth="1"/>
    <col min="13836" max="13836" width="12.7109375" style="132" customWidth="1"/>
    <col min="13837" max="13837" width="10.85546875" style="132" bestFit="1" customWidth="1"/>
    <col min="13838" max="14082" width="12.7109375" style="132"/>
    <col min="14083" max="14083" width="21.28515625" style="132" customWidth="1"/>
    <col min="14084" max="14084" width="15" style="132" bestFit="1" customWidth="1"/>
    <col min="14085" max="14085" width="4.28515625" style="132" customWidth="1"/>
    <col min="14086" max="14086" width="10" style="132" customWidth="1"/>
    <col min="14087" max="14087" width="8.5703125" style="132" customWidth="1"/>
    <col min="14088" max="14088" width="8.5703125" style="132" bestFit="1" customWidth="1"/>
    <col min="14089" max="14090" width="7.140625" style="132" bestFit="1" customWidth="1"/>
    <col min="14091" max="14091" width="5.85546875" style="132" bestFit="1" customWidth="1"/>
    <col min="14092" max="14092" width="12.7109375" style="132" customWidth="1"/>
    <col min="14093" max="14093" width="10.85546875" style="132" bestFit="1" customWidth="1"/>
    <col min="14094" max="14338" width="12.7109375" style="132"/>
    <col min="14339" max="14339" width="21.28515625" style="132" customWidth="1"/>
    <col min="14340" max="14340" width="15" style="132" bestFit="1" customWidth="1"/>
    <col min="14341" max="14341" width="4.28515625" style="132" customWidth="1"/>
    <col min="14342" max="14342" width="10" style="132" customWidth="1"/>
    <col min="14343" max="14343" width="8.5703125" style="132" customWidth="1"/>
    <col min="14344" max="14344" width="8.5703125" style="132" bestFit="1" customWidth="1"/>
    <col min="14345" max="14346" width="7.140625" style="132" bestFit="1" customWidth="1"/>
    <col min="14347" max="14347" width="5.85546875" style="132" bestFit="1" customWidth="1"/>
    <col min="14348" max="14348" width="12.7109375" style="132" customWidth="1"/>
    <col min="14349" max="14349" width="10.85546875" style="132" bestFit="1" customWidth="1"/>
    <col min="14350" max="14594" width="12.7109375" style="132"/>
    <col min="14595" max="14595" width="21.28515625" style="132" customWidth="1"/>
    <col min="14596" max="14596" width="15" style="132" bestFit="1" customWidth="1"/>
    <col min="14597" max="14597" width="4.28515625" style="132" customWidth="1"/>
    <col min="14598" max="14598" width="10" style="132" customWidth="1"/>
    <col min="14599" max="14599" width="8.5703125" style="132" customWidth="1"/>
    <col min="14600" max="14600" width="8.5703125" style="132" bestFit="1" customWidth="1"/>
    <col min="14601" max="14602" width="7.140625" style="132" bestFit="1" customWidth="1"/>
    <col min="14603" max="14603" width="5.85546875" style="132" bestFit="1" customWidth="1"/>
    <col min="14604" max="14604" width="12.7109375" style="132" customWidth="1"/>
    <col min="14605" max="14605" width="10.85546875" style="132" bestFit="1" customWidth="1"/>
    <col min="14606" max="14850" width="12.7109375" style="132"/>
    <col min="14851" max="14851" width="21.28515625" style="132" customWidth="1"/>
    <col min="14852" max="14852" width="15" style="132" bestFit="1" customWidth="1"/>
    <col min="14853" max="14853" width="4.28515625" style="132" customWidth="1"/>
    <col min="14854" max="14854" width="10" style="132" customWidth="1"/>
    <col min="14855" max="14855" width="8.5703125" style="132" customWidth="1"/>
    <col min="14856" max="14856" width="8.5703125" style="132" bestFit="1" customWidth="1"/>
    <col min="14857" max="14858" width="7.140625" style="132" bestFit="1" customWidth="1"/>
    <col min="14859" max="14859" width="5.85546875" style="132" bestFit="1" customWidth="1"/>
    <col min="14860" max="14860" width="12.7109375" style="132" customWidth="1"/>
    <col min="14861" max="14861" width="10.85546875" style="132" bestFit="1" customWidth="1"/>
    <col min="14862" max="15106" width="12.7109375" style="132"/>
    <col min="15107" max="15107" width="21.28515625" style="132" customWidth="1"/>
    <col min="15108" max="15108" width="15" style="132" bestFit="1" customWidth="1"/>
    <col min="15109" max="15109" width="4.28515625" style="132" customWidth="1"/>
    <col min="15110" max="15110" width="10" style="132" customWidth="1"/>
    <col min="15111" max="15111" width="8.5703125" style="132" customWidth="1"/>
    <col min="15112" max="15112" width="8.5703125" style="132" bestFit="1" customWidth="1"/>
    <col min="15113" max="15114" width="7.140625" style="132" bestFit="1" customWidth="1"/>
    <col min="15115" max="15115" width="5.85546875" style="132" bestFit="1" customWidth="1"/>
    <col min="15116" max="15116" width="12.7109375" style="132" customWidth="1"/>
    <col min="15117" max="15117" width="10.85546875" style="132" bestFit="1" customWidth="1"/>
    <col min="15118" max="15362" width="12.7109375" style="132"/>
    <col min="15363" max="15363" width="21.28515625" style="132" customWidth="1"/>
    <col min="15364" max="15364" width="15" style="132" bestFit="1" customWidth="1"/>
    <col min="15365" max="15365" width="4.28515625" style="132" customWidth="1"/>
    <col min="15366" max="15366" width="10" style="132" customWidth="1"/>
    <col min="15367" max="15367" width="8.5703125" style="132" customWidth="1"/>
    <col min="15368" max="15368" width="8.5703125" style="132" bestFit="1" customWidth="1"/>
    <col min="15369" max="15370" width="7.140625" style="132" bestFit="1" customWidth="1"/>
    <col min="15371" max="15371" width="5.85546875" style="132" bestFit="1" customWidth="1"/>
    <col min="15372" max="15372" width="12.7109375" style="132" customWidth="1"/>
    <col min="15373" max="15373" width="10.85546875" style="132" bestFit="1" customWidth="1"/>
    <col min="15374" max="15618" width="12.7109375" style="132"/>
    <col min="15619" max="15619" width="21.28515625" style="132" customWidth="1"/>
    <col min="15620" max="15620" width="15" style="132" bestFit="1" customWidth="1"/>
    <col min="15621" max="15621" width="4.28515625" style="132" customWidth="1"/>
    <col min="15622" max="15622" width="10" style="132" customWidth="1"/>
    <col min="15623" max="15623" width="8.5703125" style="132" customWidth="1"/>
    <col min="15624" max="15624" width="8.5703125" style="132" bestFit="1" customWidth="1"/>
    <col min="15625" max="15626" width="7.140625" style="132" bestFit="1" customWidth="1"/>
    <col min="15627" max="15627" width="5.85546875" style="132" bestFit="1" customWidth="1"/>
    <col min="15628" max="15628" width="12.7109375" style="132" customWidth="1"/>
    <col min="15629" max="15629" width="10.85546875" style="132" bestFit="1" customWidth="1"/>
    <col min="15630" max="15874" width="12.7109375" style="132"/>
    <col min="15875" max="15875" width="21.28515625" style="132" customWidth="1"/>
    <col min="15876" max="15876" width="15" style="132" bestFit="1" customWidth="1"/>
    <col min="15877" max="15877" width="4.28515625" style="132" customWidth="1"/>
    <col min="15878" max="15878" width="10" style="132" customWidth="1"/>
    <col min="15879" max="15879" width="8.5703125" style="132" customWidth="1"/>
    <col min="15880" max="15880" width="8.5703125" style="132" bestFit="1" customWidth="1"/>
    <col min="15881" max="15882" width="7.140625" style="132" bestFit="1" customWidth="1"/>
    <col min="15883" max="15883" width="5.85546875" style="132" bestFit="1" customWidth="1"/>
    <col min="15884" max="15884" width="12.7109375" style="132" customWidth="1"/>
    <col min="15885" max="15885" width="10.85546875" style="132" bestFit="1" customWidth="1"/>
    <col min="15886" max="16130" width="12.7109375" style="132"/>
    <col min="16131" max="16131" width="21.28515625" style="132" customWidth="1"/>
    <col min="16132" max="16132" width="15" style="132" bestFit="1" customWidth="1"/>
    <col min="16133" max="16133" width="4.28515625" style="132" customWidth="1"/>
    <col min="16134" max="16134" width="10" style="132" customWidth="1"/>
    <col min="16135" max="16135" width="8.5703125" style="132" customWidth="1"/>
    <col min="16136" max="16136" width="8.5703125" style="132" bestFit="1" customWidth="1"/>
    <col min="16137" max="16138" width="7.140625" style="132" bestFit="1" customWidth="1"/>
    <col min="16139" max="16139" width="5.85546875" style="132" bestFit="1" customWidth="1"/>
    <col min="16140" max="16140" width="12.7109375" style="132" customWidth="1"/>
    <col min="16141" max="16141" width="10.85546875" style="132" bestFit="1" customWidth="1"/>
    <col min="16142" max="16384" width="12.7109375" style="132"/>
  </cols>
  <sheetData>
    <row r="1" spans="2:25">
      <c r="B1" s="127" t="str">
        <f>المدخلات!G1</f>
        <v>المندوبية الجهوية للتربية</v>
      </c>
      <c r="C1" s="128">
        <f>المدخلات!I1</f>
        <v>0</v>
      </c>
      <c r="D1" s="129"/>
      <c r="E1" s="129"/>
      <c r="F1" s="130" t="str">
        <f>المدخلات!G4</f>
        <v>القسم</v>
      </c>
      <c r="G1" s="131"/>
      <c r="H1" s="393">
        <f>المدخلات!I4</f>
        <v>0</v>
      </c>
      <c r="I1" s="394"/>
      <c r="J1" s="208"/>
      <c r="L1" s="228" t="str">
        <f t="shared" ref="L1:M3" si="0">B1</f>
        <v>المندوبية الجهوية للتربية</v>
      </c>
      <c r="M1" s="229">
        <f t="shared" si="0"/>
        <v>0</v>
      </c>
      <c r="N1" s="230"/>
      <c r="P1" s="228" t="str">
        <f>F1</f>
        <v>القسم</v>
      </c>
      <c r="Q1" s="466">
        <f>H1</f>
        <v>0</v>
      </c>
      <c r="R1" s="466"/>
    </row>
    <row r="2" spans="2:25">
      <c r="B2" s="127" t="str">
        <f>المدخلات!G2</f>
        <v>المدرسة الإبتدائية</v>
      </c>
      <c r="C2" s="128">
        <f>المدخلات!I2</f>
        <v>0</v>
      </c>
      <c r="D2" s="134"/>
      <c r="E2" s="134"/>
      <c r="F2" s="130" t="str">
        <f>المدخلات!G5</f>
        <v>السنة الدراسية</v>
      </c>
      <c r="G2" s="136"/>
      <c r="H2" s="395" t="str">
        <f>المدخلات!I5</f>
        <v>2019-2018</v>
      </c>
      <c r="I2" s="396"/>
      <c r="J2" s="209"/>
      <c r="L2" s="228" t="str">
        <f t="shared" si="0"/>
        <v>المدرسة الإبتدائية</v>
      </c>
      <c r="M2" s="231">
        <f t="shared" si="0"/>
        <v>0</v>
      </c>
      <c r="N2" s="232"/>
      <c r="P2" s="228" t="str">
        <f>F2</f>
        <v>السنة الدراسية</v>
      </c>
      <c r="Q2" s="466" t="str">
        <f>H2</f>
        <v>2019-2018</v>
      </c>
      <c r="R2" s="466"/>
    </row>
    <row r="3" spans="2:25">
      <c r="B3" s="133" t="str">
        <f>المدخلات!G3</f>
        <v>المعلم (ة)</v>
      </c>
      <c r="C3" s="162">
        <f>المدخلات!I3</f>
        <v>0</v>
      </c>
      <c r="D3" s="137"/>
      <c r="E3" s="137"/>
      <c r="F3" s="135" t="str">
        <f>المدخلات!G6</f>
        <v>عدد التلاميذ</v>
      </c>
      <c r="G3" s="138"/>
      <c r="H3" s="397">
        <f>المدخلات!I6</f>
        <v>45</v>
      </c>
      <c r="I3" s="398"/>
      <c r="J3" s="208"/>
      <c r="L3" s="228" t="str">
        <f t="shared" si="0"/>
        <v>المعلم (ة)</v>
      </c>
      <c r="M3" s="231">
        <f t="shared" si="0"/>
        <v>0</v>
      </c>
      <c r="N3" s="232"/>
      <c r="P3" s="228" t="str">
        <f>F3</f>
        <v>عدد التلاميذ</v>
      </c>
      <c r="Q3" s="466">
        <f>H3</f>
        <v>45</v>
      </c>
      <c r="R3" s="466"/>
    </row>
    <row r="5" spans="2:25" ht="27.75">
      <c r="B5" s="399" t="s">
        <v>120</v>
      </c>
      <c r="C5" s="399"/>
      <c r="D5" s="399"/>
      <c r="E5" s="399"/>
      <c r="F5" s="399"/>
      <c r="G5" s="399"/>
      <c r="H5" s="399"/>
      <c r="I5" s="399"/>
      <c r="J5" s="197"/>
      <c r="L5" s="467" t="s">
        <v>121</v>
      </c>
      <c r="M5" s="467"/>
      <c r="N5" s="467"/>
      <c r="O5" s="467"/>
      <c r="P5" s="467"/>
      <c r="Q5" s="467"/>
      <c r="R5" s="467"/>
      <c r="S5" s="467"/>
    </row>
    <row r="6" spans="2:25">
      <c r="L6" s="233"/>
    </row>
    <row r="7" spans="2:25">
      <c r="B7" s="140" t="s">
        <v>95</v>
      </c>
      <c r="C7" s="391" t="str">
        <f>VLOOKUP(H7,ثلاثي3!A5:AK49,2,FALSE)</f>
        <v/>
      </c>
      <c r="D7" s="392"/>
      <c r="E7" s="392"/>
      <c r="G7" s="144" t="s">
        <v>98</v>
      </c>
      <c r="H7" s="163">
        <v>1</v>
      </c>
      <c r="L7" s="234" t="str">
        <f>B7</f>
        <v>اسم التلميذ و لقبه</v>
      </c>
      <c r="M7" s="468" t="str">
        <f>C7</f>
        <v/>
      </c>
      <c r="N7" s="468"/>
    </row>
    <row r="8" spans="2:25" s="141" customFormat="1">
      <c r="K8" s="132"/>
      <c r="L8" s="233"/>
      <c r="M8" s="235"/>
      <c r="N8" s="235"/>
      <c r="O8" s="177"/>
      <c r="P8" s="236"/>
      <c r="Q8" s="236"/>
      <c r="R8" s="236"/>
      <c r="S8" s="236"/>
      <c r="T8" s="236"/>
      <c r="Y8" s="132"/>
    </row>
    <row r="9" spans="2:25" s="141" customFormat="1" ht="18">
      <c r="B9" s="400" t="str">
        <f>ثلاثي3!D3</f>
        <v>مجال اللغة العربية</v>
      </c>
      <c r="C9" s="401"/>
      <c r="D9" s="132"/>
      <c r="E9" s="140" t="str">
        <f>ثلاثي3!B57</f>
        <v>معدل القسم</v>
      </c>
      <c r="F9" s="142" t="str">
        <f>ثلاثي3!B56</f>
        <v>أدنى عدد</v>
      </c>
      <c r="G9" s="142" t="str">
        <f>ثلاثي3!B55</f>
        <v>أعلى عدد</v>
      </c>
      <c r="I9" s="168" t="s">
        <v>103</v>
      </c>
      <c r="L9" s="168" t="str">
        <f>B9</f>
        <v>مجال اللغة العربية</v>
      </c>
      <c r="M9" s="168" t="s">
        <v>122</v>
      </c>
      <c r="N9" s="168" t="s">
        <v>123</v>
      </c>
      <c r="O9" s="168" t="s">
        <v>124</v>
      </c>
      <c r="P9" s="236"/>
      <c r="Q9" s="236"/>
      <c r="R9" s="236"/>
      <c r="S9" s="236"/>
      <c r="T9" s="236"/>
    </row>
    <row r="10" spans="2:25" s="141" customFormat="1">
      <c r="B10" s="144" t="str">
        <f>ثلاثي3!D4</f>
        <v>تواصل شفوي</v>
      </c>
      <c r="C10" s="145">
        <f>VLOOKUP(H7,ثلاثي3!A5:AK49,4,FALSE)</f>
        <v>0</v>
      </c>
      <c r="D10" s="132"/>
      <c r="E10" s="146" t="e">
        <f>ثلاثي3!D57</f>
        <v>#DIV/0!</v>
      </c>
      <c r="F10" s="147">
        <f>ثلاثي3!D56</f>
        <v>0</v>
      </c>
      <c r="G10" s="147">
        <f>ثلاثي3!D55</f>
        <v>0</v>
      </c>
      <c r="H10" s="153" t="str">
        <f>IF(AND(C10=F10,C$40=G$40),"للتثبت","")</f>
        <v>للتثبت</v>
      </c>
      <c r="I10" s="169">
        <f>C10-VLOOKUP(H7,ثلاثي1!A5:AK49,4,FALSE)</f>
        <v>0</v>
      </c>
      <c r="J10" s="210"/>
      <c r="L10" s="234" t="str">
        <f t="shared" ref="L10:L36" si="1">B10</f>
        <v>تواصل شفوي</v>
      </c>
      <c r="M10" s="174">
        <f>VLOOKUP(H7,ثلاثي1!A5:AJ49,4,FALSE)</f>
        <v>0</v>
      </c>
      <c r="N10" s="174">
        <f>VLOOKUP(H7,ثلاثي2!A5:AJ49,4,FALSE)</f>
        <v>0</v>
      </c>
      <c r="O10" s="237">
        <f>C10</f>
        <v>0</v>
      </c>
      <c r="P10" s="236"/>
      <c r="Q10" s="236"/>
      <c r="R10" s="236"/>
      <c r="S10" s="236"/>
      <c r="T10" s="236"/>
    </row>
    <row r="11" spans="2:25" s="141" customFormat="1">
      <c r="B11" s="148" t="str">
        <f>ثلاثي3!E4</f>
        <v>قراءة</v>
      </c>
      <c r="C11" s="145">
        <f>VLOOKUP(H7,ثلاثي3!A5:AK49,5,FALSE)</f>
        <v>0</v>
      </c>
      <c r="D11" s="149"/>
      <c r="E11" s="146" t="e">
        <f>ثلاثي3!E57</f>
        <v>#DIV/0!</v>
      </c>
      <c r="F11" s="147">
        <f>ثلاثي3!E56</f>
        <v>0</v>
      </c>
      <c r="G11" s="147">
        <f>ثلاثي3!E55</f>
        <v>0</v>
      </c>
      <c r="H11" s="153" t="str">
        <f t="shared" ref="H11:H14" si="2">IF(AND(C11=F11,C$40=G$40),"للتثبت","")</f>
        <v>للتثبت</v>
      </c>
      <c r="I11" s="169">
        <f>C11-VLOOKUP(H7,ثلاثي1!A5:AK49,5,FALSE)</f>
        <v>0</v>
      </c>
      <c r="J11" s="210"/>
      <c r="L11" s="234" t="str">
        <f t="shared" si="1"/>
        <v>قراءة</v>
      </c>
      <c r="M11" s="174">
        <f>VLOOKUP(H7,ثلاثي1!A5:AJ49,5,FALSE)</f>
        <v>0</v>
      </c>
      <c r="N11" s="174">
        <f>VLOOKUP(H7,ثلاثي2!A5:AJ49,5,FALSE)</f>
        <v>0</v>
      </c>
      <c r="O11" s="237">
        <f t="shared" ref="O11:O37" si="3">C11</f>
        <v>0</v>
      </c>
      <c r="P11" s="236"/>
      <c r="Q11" s="236"/>
      <c r="R11" s="236"/>
      <c r="S11" s="236"/>
      <c r="T11" s="236"/>
    </row>
    <row r="12" spans="2:25" s="141" customFormat="1">
      <c r="B12" s="148" t="str">
        <f>ثلاثي3!F4</f>
        <v>قواعد اللغة</v>
      </c>
      <c r="C12" s="145">
        <f>VLOOKUP(H7,ثلاثي3!A5:AK49,6,FALSE)</f>
        <v>0</v>
      </c>
      <c r="D12" s="149"/>
      <c r="E12" s="146" t="e">
        <f>ثلاثي3!F57</f>
        <v>#DIV/0!</v>
      </c>
      <c r="F12" s="147">
        <f>ثلاثي3!F56</f>
        <v>0</v>
      </c>
      <c r="G12" s="147">
        <f>+ثلاثي3!F55</f>
        <v>0</v>
      </c>
      <c r="H12" s="153" t="str">
        <f t="shared" si="2"/>
        <v>للتثبت</v>
      </c>
      <c r="I12" s="169">
        <f>C12-VLOOKUP(H7,ثلاثي1!A5:AK49,6,FALSE)</f>
        <v>0</v>
      </c>
      <c r="J12" s="210"/>
      <c r="K12" s="150"/>
      <c r="L12" s="234" t="str">
        <f t="shared" si="1"/>
        <v>قواعد اللغة</v>
      </c>
      <c r="M12" s="174">
        <f>VLOOKUP(H7,ثلاثي1!A5:AJ49,6,FALSE)</f>
        <v>0</v>
      </c>
      <c r="N12" s="174">
        <f>VLOOKUP(H7,ثلاثي2!A5:AJ49,6,FALSE)</f>
        <v>0</v>
      </c>
      <c r="O12" s="237">
        <f t="shared" si="3"/>
        <v>0</v>
      </c>
      <c r="P12" s="236"/>
      <c r="Q12" s="236"/>
      <c r="R12" s="236"/>
      <c r="S12" s="236"/>
      <c r="T12" s="236"/>
    </row>
    <row r="13" spans="2:25" s="141" customFormat="1">
      <c r="B13" s="148" t="str">
        <f>ثلاثي3!G4</f>
        <v>إنتاج كتابي</v>
      </c>
      <c r="C13" s="145">
        <f>VLOOKUP(H7,ثلاثي3!A5:AK49,7,FALSE)</f>
        <v>0</v>
      </c>
      <c r="D13" s="149"/>
      <c r="E13" s="146" t="e">
        <f>ثلاثي3!G57</f>
        <v>#DIV/0!</v>
      </c>
      <c r="F13" s="147">
        <f>ثلاثي3!G56</f>
        <v>0</v>
      </c>
      <c r="G13" s="147">
        <f>ثلاثي3!G55</f>
        <v>0</v>
      </c>
      <c r="H13" s="153" t="str">
        <f t="shared" si="2"/>
        <v>للتثبت</v>
      </c>
      <c r="I13" s="169">
        <f>C13-VLOOKUP(H7,ثلاثي1!A5:AK49,7,FALSE)</f>
        <v>0</v>
      </c>
      <c r="J13" s="210"/>
      <c r="K13" s="150"/>
      <c r="L13" s="234" t="str">
        <f t="shared" si="1"/>
        <v>إنتاج كتابي</v>
      </c>
      <c r="M13" s="174">
        <f>VLOOKUP(H7,ثلاثي1!A5:AJ49,7,FALSE)</f>
        <v>0</v>
      </c>
      <c r="N13" s="174">
        <f>VLOOKUP(H7,ثلاثي2!A5:AJ49,7,FALSE)</f>
        <v>0</v>
      </c>
      <c r="O13" s="237">
        <f t="shared" si="3"/>
        <v>0</v>
      </c>
      <c r="P13" s="236"/>
      <c r="Q13" s="236"/>
      <c r="R13" s="236"/>
      <c r="S13" s="236"/>
      <c r="T13" s="236"/>
    </row>
    <row r="14" spans="2:25">
      <c r="B14" s="148" t="str">
        <f>ثلاثي3!I4</f>
        <v>معدل المجال</v>
      </c>
      <c r="C14" s="166">
        <f>VLOOKUP(H7,ثلاثي3!A5:AK49,9,FALSE)</f>
        <v>0</v>
      </c>
      <c r="D14" s="149"/>
      <c r="E14" s="146">
        <f>ثلاثي3!I57</f>
        <v>0</v>
      </c>
      <c r="F14" s="147">
        <f>ثلاثي3!I56</f>
        <v>0</v>
      </c>
      <c r="G14" s="147">
        <f>ثلاثي3!I55</f>
        <v>0</v>
      </c>
      <c r="H14" s="153" t="str">
        <f t="shared" si="2"/>
        <v>للتثبت</v>
      </c>
      <c r="I14" s="169">
        <f>C14-VLOOKUP(H7,ثلاثي1!A5:AK49,9,FALSE)</f>
        <v>0</v>
      </c>
      <c r="J14" s="210"/>
      <c r="K14" s="150"/>
      <c r="L14" s="234" t="str">
        <f t="shared" si="1"/>
        <v>معدل المجال</v>
      </c>
      <c r="M14" s="176">
        <f>VLOOKUP(H7,ثلاثي1!A5:AJ49,9,FALSE)</f>
        <v>0</v>
      </c>
      <c r="N14" s="176">
        <f>VLOOKUP(H7,ثلاثي2!A5:AJ49,9,FALSE)</f>
        <v>0</v>
      </c>
      <c r="O14" s="175">
        <f t="shared" si="3"/>
        <v>0</v>
      </c>
      <c r="Y14" s="141"/>
    </row>
    <row r="15" spans="2:25">
      <c r="B15" s="149"/>
      <c r="C15" s="151"/>
      <c r="D15" s="149"/>
      <c r="E15" s="152"/>
      <c r="F15" s="151"/>
      <c r="G15" s="151"/>
      <c r="H15" s="152"/>
      <c r="I15" s="170"/>
      <c r="J15" s="170"/>
      <c r="K15" s="149"/>
      <c r="L15" s="233"/>
      <c r="M15" s="238"/>
      <c r="N15" s="238"/>
      <c r="O15" s="238"/>
    </row>
    <row r="16" spans="2:25" ht="18">
      <c r="B16" s="389" t="str">
        <f>ثلاثي3!K3</f>
        <v>مجال العلوم والتكنولوجيا</v>
      </c>
      <c r="C16" s="390"/>
      <c r="D16" s="149"/>
      <c r="E16" s="152"/>
      <c r="F16" s="153"/>
      <c r="G16" s="153"/>
      <c r="H16" s="153"/>
      <c r="I16" s="170"/>
      <c r="J16" s="170"/>
      <c r="K16" s="149"/>
      <c r="L16" s="168" t="str">
        <f t="shared" si="1"/>
        <v>مجال العلوم والتكنولوجيا</v>
      </c>
      <c r="M16" s="168" t="s">
        <v>122</v>
      </c>
      <c r="N16" s="168" t="s">
        <v>123</v>
      </c>
      <c r="O16" s="168" t="s">
        <v>124</v>
      </c>
    </row>
    <row r="17" spans="2:15">
      <c r="B17" s="148" t="str">
        <f>ثلاثي3!K4</f>
        <v>رياضيات</v>
      </c>
      <c r="C17" s="154">
        <f>VLOOKUP(H7,ثلاثي3!A5:AK49,11,FALSE)</f>
        <v>0</v>
      </c>
      <c r="E17" s="146" t="e">
        <f>ثلاثي3!K57</f>
        <v>#DIV/0!</v>
      </c>
      <c r="F17" s="147">
        <f>ثلاثي3!K56</f>
        <v>0</v>
      </c>
      <c r="G17" s="147">
        <f>ثلاثي3!K55</f>
        <v>0</v>
      </c>
      <c r="H17" s="153" t="str">
        <f>IF(AND(C17=F17,C$40=G$40),"للتثبت","")</f>
        <v>للتثبت</v>
      </c>
      <c r="I17" s="169">
        <f>C17-VLOOKUP(H7,ثلاثي1!A5:AK49,11,FALSE)</f>
        <v>0</v>
      </c>
      <c r="J17" s="210"/>
      <c r="L17" s="234" t="str">
        <f t="shared" si="1"/>
        <v>رياضيات</v>
      </c>
      <c r="M17" s="237">
        <f>VLOOKUP(H7,ثلاثي1!A5:AJ49,11,FALSE)</f>
        <v>0</v>
      </c>
      <c r="N17" s="237">
        <f>VLOOKUP(H7,ثلاثي2!A5:AJ49,11,FALSE)</f>
        <v>0</v>
      </c>
      <c r="O17" s="237">
        <f t="shared" si="3"/>
        <v>0</v>
      </c>
    </row>
    <row r="18" spans="2:15">
      <c r="B18" s="148" t="str">
        <f>ثلاثي3!L4</f>
        <v>الإيقاظ العلمي</v>
      </c>
      <c r="C18" s="145">
        <f>VLOOKUP(H7,ثلاثي3!A5:AK49,12,FALSE)</f>
        <v>0</v>
      </c>
      <c r="D18" s="156"/>
      <c r="E18" s="146" t="e">
        <f>ثلاثي3!L57</f>
        <v>#DIV/0!</v>
      </c>
      <c r="F18" s="147">
        <f>ثلاثي3!L56</f>
        <v>0</v>
      </c>
      <c r="G18" s="147">
        <f>ثلاثي3!L55</f>
        <v>0</v>
      </c>
      <c r="H18" s="153" t="str">
        <f t="shared" ref="H18:H20" si="4">IF(AND(C18=F18,C$40=G$40),"للتثبت","")</f>
        <v>للتثبت</v>
      </c>
      <c r="I18" s="169">
        <f>C18-VLOOKUP(H7,ثلاثي1!A5:AK49,12,FALSE)</f>
        <v>0</v>
      </c>
      <c r="J18" s="210"/>
      <c r="L18" s="234" t="str">
        <f t="shared" si="1"/>
        <v>الإيقاظ العلمي</v>
      </c>
      <c r="M18" s="174">
        <f>VLOOKUP(H7,ثلاثي1!A5:AJ49,12,FALSE)</f>
        <v>0</v>
      </c>
      <c r="N18" s="174">
        <f>VLOOKUP(H7,ثلاثي2!A5:AJ49,12,FALSE)</f>
        <v>0</v>
      </c>
      <c r="O18" s="237">
        <f t="shared" si="3"/>
        <v>0</v>
      </c>
    </row>
    <row r="19" spans="2:15">
      <c r="B19" s="148" t="str">
        <f>ثلاثي3!M4</f>
        <v>تربية تكنولوجية</v>
      </c>
      <c r="C19" s="145">
        <f>VLOOKUP(H7,ثلاثي3!A5:AK49,13,FALSE)</f>
        <v>0</v>
      </c>
      <c r="D19" s="149"/>
      <c r="E19" s="146" t="e">
        <f>ثلاثي3!M57</f>
        <v>#DIV/0!</v>
      </c>
      <c r="F19" s="147">
        <f>ثلاثي3!M56</f>
        <v>0</v>
      </c>
      <c r="G19" s="147">
        <f>ثلاثي3!M55</f>
        <v>0</v>
      </c>
      <c r="H19" s="153" t="str">
        <f t="shared" si="4"/>
        <v>للتثبت</v>
      </c>
      <c r="I19" s="169">
        <f>C19-VLOOKUP(H7,ثلاثي1!A5:AK49,13,FALSE)</f>
        <v>0</v>
      </c>
      <c r="J19" s="210"/>
      <c r="K19" s="155"/>
      <c r="L19" s="234" t="str">
        <f t="shared" si="1"/>
        <v>تربية تكنولوجية</v>
      </c>
      <c r="M19" s="174">
        <f>VLOOKUP(H7,ثلاثي1!A5:AJ49,13,FALSE)</f>
        <v>0</v>
      </c>
      <c r="N19" s="174">
        <f>VLOOKUP(H7,ثلاثي2!A5:AJ49,13,FALSE)</f>
        <v>0</v>
      </c>
      <c r="O19" s="237">
        <f t="shared" si="3"/>
        <v>0</v>
      </c>
    </row>
    <row r="20" spans="2:15">
      <c r="B20" s="148" t="str">
        <f>ثلاثي3!O4</f>
        <v>معدل المجال</v>
      </c>
      <c r="C20" s="167">
        <f>VLOOKUP(H7,ثلاثي3!A5:AK49,15,FALSE)</f>
        <v>0</v>
      </c>
      <c r="D20" s="149"/>
      <c r="E20" s="146">
        <f>ثلاثي3!O57</f>
        <v>0</v>
      </c>
      <c r="F20" s="147">
        <f>ثلاثي3!O56</f>
        <v>0</v>
      </c>
      <c r="G20" s="147">
        <f>ثلاثي3!O55</f>
        <v>0</v>
      </c>
      <c r="H20" s="153" t="str">
        <f t="shared" si="4"/>
        <v>للتثبت</v>
      </c>
      <c r="I20" s="169">
        <f>C20-VLOOKUP(H7,ثلاثي1!A5:AK49,15,FALSE)</f>
        <v>0</v>
      </c>
      <c r="J20" s="210"/>
      <c r="K20" s="155"/>
      <c r="L20" s="234" t="str">
        <f t="shared" si="1"/>
        <v>معدل المجال</v>
      </c>
      <c r="M20" s="175">
        <f>VLOOKUP(H7,ثلاثي1!A5:AJ49,15,FALSE)</f>
        <v>0</v>
      </c>
      <c r="N20" s="175">
        <f>VLOOKUP(H7,ثلاثي2!A5:AJ49,15,FALSE)</f>
        <v>0</v>
      </c>
      <c r="O20" s="175">
        <f t="shared" si="3"/>
        <v>0</v>
      </c>
    </row>
    <row r="21" spans="2:15">
      <c r="B21" s="149"/>
      <c r="C21" s="153"/>
      <c r="D21" s="149"/>
      <c r="E21" s="152"/>
      <c r="F21" s="153"/>
      <c r="G21" s="153"/>
      <c r="H21" s="153"/>
      <c r="I21" s="170"/>
      <c r="J21" s="170"/>
      <c r="K21" s="149"/>
      <c r="L21" s="233"/>
      <c r="M21" s="238"/>
      <c r="N21" s="238"/>
      <c r="O21" s="238"/>
    </row>
    <row r="22" spans="2:15" ht="18">
      <c r="B22" s="389" t="str">
        <f>ثلاثي3!Q3</f>
        <v>مجال التنشئة</v>
      </c>
      <c r="C22" s="390"/>
      <c r="D22" s="149"/>
      <c r="H22" s="153"/>
      <c r="I22" s="170"/>
      <c r="J22" s="170"/>
      <c r="K22" s="149"/>
      <c r="L22" s="168" t="str">
        <f t="shared" si="1"/>
        <v>مجال التنشئة</v>
      </c>
      <c r="M22" s="168" t="s">
        <v>122</v>
      </c>
      <c r="N22" s="168" t="s">
        <v>123</v>
      </c>
      <c r="O22" s="168" t="s">
        <v>124</v>
      </c>
    </row>
    <row r="23" spans="2:15">
      <c r="B23" s="148" t="str">
        <f>ثلاثي3!Q4</f>
        <v>تربية إسلامية</v>
      </c>
      <c r="C23" s="154">
        <f>VLOOKUP(H7,ثلاثي3!A5:AK49,17,FALSE)</f>
        <v>0</v>
      </c>
      <c r="E23" s="146" t="e">
        <f>ثلاثي3!Q57</f>
        <v>#DIV/0!</v>
      </c>
      <c r="F23" s="147">
        <f>ثلاثي3!Q56</f>
        <v>0</v>
      </c>
      <c r="G23" s="147">
        <f>ثلاثي3!Q55</f>
        <v>0</v>
      </c>
      <c r="H23" s="153" t="str">
        <f>IF(AND(C23=F23,C$40=G$40),"للتثبت","")</f>
        <v>للتثبت</v>
      </c>
      <c r="I23" s="169">
        <f>C23-VLOOKUP(H7,ثلاثي1!A5:AK49,17,FALSE)</f>
        <v>0</v>
      </c>
      <c r="J23" s="210"/>
      <c r="L23" s="234" t="str">
        <f t="shared" si="1"/>
        <v>تربية إسلامية</v>
      </c>
      <c r="M23" s="237">
        <f>VLOOKUP(H7,ثلاثي1!A5:AJ49,17,FALSE)</f>
        <v>0</v>
      </c>
      <c r="N23" s="237">
        <f>VLOOKUP(H7,ثلاثي2!A5:AJ49,17,FALSE)</f>
        <v>0</v>
      </c>
      <c r="O23" s="237">
        <f t="shared" si="3"/>
        <v>0</v>
      </c>
    </row>
    <row r="24" spans="2:15">
      <c r="B24" s="148" t="str">
        <f>ثلاثي3!R4</f>
        <v>تاريخ</v>
      </c>
      <c r="C24" s="154">
        <f>VLOOKUP(H7,ثلاثي3!A5:AK49,18,FALSE)</f>
        <v>0</v>
      </c>
      <c r="E24" s="146" t="e">
        <f>ثلاثي3!R57</f>
        <v>#DIV/0!</v>
      </c>
      <c r="F24" s="147">
        <f>ثلاثي3!R56</f>
        <v>0</v>
      </c>
      <c r="G24" s="147">
        <f>ثلاثي3!R55</f>
        <v>0</v>
      </c>
      <c r="H24" s="153" t="str">
        <f t="shared" ref="H24:H30" si="5">IF(AND(C24=F24,C$40=G$40),"للتثبت","")</f>
        <v>للتثبت</v>
      </c>
      <c r="I24" s="169">
        <f>C24-VLOOKUP(H7,ثلاثي1!A5:AK49,18,FALSE)</f>
        <v>0</v>
      </c>
      <c r="J24" s="210"/>
      <c r="K24" s="149"/>
      <c r="L24" s="234" t="str">
        <f t="shared" si="1"/>
        <v>تاريخ</v>
      </c>
      <c r="M24" s="237">
        <f>VLOOKUP(H7,ثلاثي1!A5:AJ49,18,FALSE)</f>
        <v>0</v>
      </c>
      <c r="N24" s="237">
        <f>VLOOKUP(H7,ثلاثي2!A5:AJ49,18,FALSE)</f>
        <v>0</v>
      </c>
      <c r="O24" s="237">
        <f t="shared" si="3"/>
        <v>0</v>
      </c>
    </row>
    <row r="25" spans="2:15">
      <c r="B25" s="148" t="str">
        <f>ثلاثي3!S4</f>
        <v>جغرافيا</v>
      </c>
      <c r="C25" s="154">
        <f>VLOOKUP(H7,ثلاثي3!A5:AK49,19,FALSE)</f>
        <v>0</v>
      </c>
      <c r="E25" s="146" t="e">
        <f>ثلاثي3!S57</f>
        <v>#DIV/0!</v>
      </c>
      <c r="F25" s="147">
        <f>ثلاثي3!S56</f>
        <v>0</v>
      </c>
      <c r="G25" s="147">
        <f>ثلاثي3!S55</f>
        <v>0</v>
      </c>
      <c r="H25" s="153" t="str">
        <f t="shared" si="5"/>
        <v>للتثبت</v>
      </c>
      <c r="I25" s="169">
        <f>C25-VLOOKUP(H7,ثلاثي1!A5:AK49,19,FALSE)</f>
        <v>0</v>
      </c>
      <c r="J25" s="210"/>
      <c r="K25" s="149"/>
      <c r="L25" s="234" t="str">
        <f t="shared" si="1"/>
        <v>جغرافيا</v>
      </c>
      <c r="M25" s="237">
        <f>VLOOKUP(H7,ثلاثي1!A5:AJ49,19,FALSE)</f>
        <v>0</v>
      </c>
      <c r="N25" s="237">
        <f>VLOOKUP(H7,ثلاثي2!A5:AJ49,19,FALSE)</f>
        <v>0</v>
      </c>
      <c r="O25" s="237">
        <f t="shared" si="3"/>
        <v>0</v>
      </c>
    </row>
    <row r="26" spans="2:15">
      <c r="B26" s="148" t="str">
        <f>ثلاثي3!T4</f>
        <v>تربية مدنية</v>
      </c>
      <c r="C26" s="154">
        <f>VLOOKUP(H7,ثلاثي3!A5:AK49,20,FALSE)</f>
        <v>0</v>
      </c>
      <c r="E26" s="146" t="e">
        <f>ثلاثي3!T57</f>
        <v>#DIV/0!</v>
      </c>
      <c r="F26" s="147">
        <f>ثلاثي3!T56</f>
        <v>0</v>
      </c>
      <c r="G26" s="147">
        <f>ثلاثي3!T55</f>
        <v>0</v>
      </c>
      <c r="H26" s="153" t="str">
        <f t="shared" si="5"/>
        <v>للتثبت</v>
      </c>
      <c r="I26" s="169">
        <f>C26-VLOOKUP(H7,ثلاثي1!A5:AK49,20,FALSE)</f>
        <v>0</v>
      </c>
      <c r="J26" s="210"/>
      <c r="K26" s="149"/>
      <c r="L26" s="234" t="str">
        <f t="shared" si="1"/>
        <v>تربية مدنية</v>
      </c>
      <c r="M26" s="237">
        <f>VLOOKUP(H7,ثلاثي1!A5:AJ49,20,FALSE)</f>
        <v>0</v>
      </c>
      <c r="N26" s="237">
        <f>VLOOKUP(H7,ثلاثي2!A5:AJ49,20,FALSE)</f>
        <v>0</v>
      </c>
      <c r="O26" s="237">
        <f t="shared" si="3"/>
        <v>0</v>
      </c>
    </row>
    <row r="27" spans="2:15">
      <c r="B27" s="148" t="str">
        <f>ثلاثي3!U4</f>
        <v>تربية تشكيلية</v>
      </c>
      <c r="C27" s="154">
        <f>VLOOKUP(H7,ثلاثي3!A5:AK49,21,FALSE)</f>
        <v>0</v>
      </c>
      <c r="D27" s="149"/>
      <c r="E27" s="146" t="e">
        <f>ثلاثي3!U57</f>
        <v>#DIV/0!</v>
      </c>
      <c r="F27" s="147">
        <f>ثلاثي3!U56</f>
        <v>0</v>
      </c>
      <c r="G27" s="147">
        <f>ثلاثي3!U55</f>
        <v>0</v>
      </c>
      <c r="H27" s="153" t="str">
        <f t="shared" si="5"/>
        <v>للتثبت</v>
      </c>
      <c r="I27" s="169">
        <f>C27-VLOOKUP(H7,ثلاثي1!A5:AK49,21,FALSE)</f>
        <v>0</v>
      </c>
      <c r="J27" s="210"/>
      <c r="K27" s="149"/>
      <c r="L27" s="234" t="str">
        <f>B27</f>
        <v>تربية تشكيلية</v>
      </c>
      <c r="M27" s="237">
        <f>VLOOKUP(H7,ثلاثي1!A5:AJ49,21,FALSE)</f>
        <v>0</v>
      </c>
      <c r="N27" s="237">
        <f>VLOOKUP(H7,ثلاثي2!A5:AJ49,21,FALSE)</f>
        <v>0</v>
      </c>
      <c r="O27" s="237">
        <f t="shared" si="3"/>
        <v>0</v>
      </c>
    </row>
    <row r="28" spans="2:15">
      <c r="B28" s="148" t="str">
        <f>ثلاثي3!V4</f>
        <v>تربية موسيقية</v>
      </c>
      <c r="C28" s="154">
        <f>VLOOKUP(H7,ثلاثي3!A5:AK49,22,FALSE)</f>
        <v>0</v>
      </c>
      <c r="D28" s="149"/>
      <c r="E28" s="146" t="e">
        <f>ثلاثي3!V57</f>
        <v>#DIV/0!</v>
      </c>
      <c r="F28" s="147">
        <f>ثلاثي3!V56</f>
        <v>0</v>
      </c>
      <c r="G28" s="147">
        <f>ثلاثي3!V55</f>
        <v>0</v>
      </c>
      <c r="H28" s="153" t="str">
        <f t="shared" si="5"/>
        <v>للتثبت</v>
      </c>
      <c r="I28" s="169">
        <f>C28-VLOOKUP(H7,ثلاثي1!A5:AK49,22,FALSE)</f>
        <v>0</v>
      </c>
      <c r="J28" s="210"/>
      <c r="K28" s="149"/>
      <c r="L28" s="234" t="str">
        <f t="shared" si="1"/>
        <v>تربية موسيقية</v>
      </c>
      <c r="M28" s="237">
        <f>VLOOKUP(H7,ثلاثي1!A5:AJ49,22,FALSE)</f>
        <v>0</v>
      </c>
      <c r="N28" s="237">
        <f>VLOOKUP(H7,ثلاثي2!A5:AJ49,22,FALSE)</f>
        <v>0</v>
      </c>
      <c r="O28" s="237">
        <f t="shared" si="3"/>
        <v>0</v>
      </c>
    </row>
    <row r="29" spans="2:15">
      <c r="B29" s="148" t="str">
        <f>ثلاثي3!W4</f>
        <v>تربية بدنية</v>
      </c>
      <c r="C29" s="154">
        <f>IF(VLOOKUP(H7,ثلاثي3!A5:AK49,23,FALSE)=7.77,"معفى",VLOOKUP(H7,ثلاثي3!A5:AK49,23,FALSE))</f>
        <v>0</v>
      </c>
      <c r="E29" s="146">
        <f>ثلاثي3!W57</f>
        <v>0</v>
      </c>
      <c r="F29" s="147">
        <f>ثلاثي3!W56</f>
        <v>0</v>
      </c>
      <c r="G29" s="147">
        <f>ثلاثي3!W55</f>
        <v>0</v>
      </c>
      <c r="H29" s="153" t="str">
        <f t="shared" si="5"/>
        <v>للتثبت</v>
      </c>
      <c r="I29" s="169">
        <f>IF(OR(C29="معفى",VLOOKUP(H7,ثلاثي1!A5:AK49,23,FALSE)="معفى"),"",C29-VLOOKUP(H7,ثلاثي1!A5:AK49,23,FALSE))</f>
        <v>0</v>
      </c>
      <c r="J29" s="210"/>
      <c r="K29" s="149"/>
      <c r="L29" s="234" t="str">
        <f t="shared" si="1"/>
        <v>تربية بدنية</v>
      </c>
      <c r="M29" s="237">
        <f>IF(VLOOKUP(H7,ثلاثي1!A5:AJ49,23,FALSE)=7.77,"معفى",VLOOKUP(H7,ثلاثي1!A5:AJ49,23,FALSE))</f>
        <v>0</v>
      </c>
      <c r="N29" s="237">
        <f>IF(VLOOKUP(H7,ثلاثي2!A5:AJ49,23,FALSE)=7.77,"معفى",VLOOKUP(H7,ثلاثي2!A5:AJ49,23,FALSE))</f>
        <v>0</v>
      </c>
      <c r="O29" s="237">
        <f t="shared" si="3"/>
        <v>0</v>
      </c>
    </row>
    <row r="30" spans="2:15">
      <c r="B30" s="148" t="str">
        <f>ثلاثي3!Y4</f>
        <v>معدل المجال</v>
      </c>
      <c r="C30" s="167">
        <f>VLOOKUP(H7,ثلاثي3!A5:AK49,25,FALSE)</f>
        <v>0</v>
      </c>
      <c r="E30" s="146">
        <f>ثلاثي3!Y57</f>
        <v>0</v>
      </c>
      <c r="F30" s="147">
        <f>ثلاثي3!Y56</f>
        <v>0</v>
      </c>
      <c r="G30" s="147">
        <f>ثلاثي3!Y55</f>
        <v>0</v>
      </c>
      <c r="H30" s="153" t="str">
        <f t="shared" si="5"/>
        <v>للتثبت</v>
      </c>
      <c r="I30" s="169">
        <f>C30-VLOOKUP(H7,ثلاثي1!A5:AK49,25,FALSE)</f>
        <v>0</v>
      </c>
      <c r="J30" s="210"/>
      <c r="K30" s="149"/>
      <c r="L30" s="234" t="str">
        <f t="shared" si="1"/>
        <v>معدل المجال</v>
      </c>
      <c r="M30" s="175">
        <f>VLOOKUP(H7,ثلاثي1!A5:AJ49,25,FALSE)</f>
        <v>0</v>
      </c>
      <c r="N30" s="175">
        <f>VLOOKUP(H7,ثلاثي2!A5:AJ49,25,FALSE)</f>
        <v>0</v>
      </c>
      <c r="O30" s="175">
        <f t="shared" si="3"/>
        <v>0</v>
      </c>
    </row>
    <row r="31" spans="2:15">
      <c r="B31" s="149"/>
      <c r="C31" s="153"/>
      <c r="D31" s="149"/>
      <c r="E31" s="152"/>
      <c r="H31" s="153"/>
      <c r="I31" s="171"/>
      <c r="J31" s="171"/>
      <c r="K31" s="149"/>
      <c r="L31" s="233"/>
      <c r="M31" s="238"/>
      <c r="N31" s="238"/>
      <c r="O31" s="238"/>
    </row>
    <row r="32" spans="2:15" ht="18">
      <c r="B32" s="389" t="str">
        <f>ثلاثي3!AA3</f>
        <v>مجال اللغات</v>
      </c>
      <c r="C32" s="390"/>
      <c r="E32" s="152"/>
      <c r="H32" s="152"/>
      <c r="I32" s="171"/>
      <c r="J32" s="171"/>
      <c r="K32" s="149"/>
      <c r="L32" s="168" t="str">
        <f t="shared" si="1"/>
        <v>مجال اللغات</v>
      </c>
      <c r="M32" s="168" t="s">
        <v>122</v>
      </c>
      <c r="N32" s="168" t="s">
        <v>123</v>
      </c>
      <c r="O32" s="168" t="s">
        <v>124</v>
      </c>
    </row>
    <row r="33" spans="2:25">
      <c r="B33" s="148" t="str">
        <f>ثلاثي3!AA4</f>
        <v>Expr orale</v>
      </c>
      <c r="C33" s="145">
        <f>VLOOKUP(H7,ثلاثي3!A5:AK49,27,FALSE)</f>
        <v>0</v>
      </c>
      <c r="D33" s="149"/>
      <c r="E33" s="146" t="e">
        <f>ثلاثي3!AA57</f>
        <v>#DIV/0!</v>
      </c>
      <c r="F33" s="147">
        <f>ثلاثي3!AA56</f>
        <v>0</v>
      </c>
      <c r="G33" s="147">
        <f>ثلاثي3!AA55</f>
        <v>0</v>
      </c>
      <c r="H33" s="153" t="str">
        <f>IF(AND(C33=F33,C$40=G$40),"للتثبت","")</f>
        <v>للتثبت</v>
      </c>
      <c r="I33" s="169">
        <f>C33-VLOOKUP(H7,ثلاثي1!A5:AK49,27,FALSE)</f>
        <v>0</v>
      </c>
      <c r="J33" s="210"/>
      <c r="K33" s="149"/>
      <c r="L33" s="234" t="str">
        <f t="shared" si="1"/>
        <v>Expr orale</v>
      </c>
      <c r="M33" s="174">
        <f>VLOOKUP(H7,ثلاثي1!A5:AJ49,27,FALSE)</f>
        <v>0</v>
      </c>
      <c r="N33" s="174">
        <f>VLOOKUP(H7,ثلاثي2!A5:AJ49,27,FALSE)</f>
        <v>0</v>
      </c>
      <c r="O33" s="237">
        <f t="shared" si="3"/>
        <v>0</v>
      </c>
    </row>
    <row r="34" spans="2:25">
      <c r="B34" s="148" t="str">
        <f>ثلاثي3!AB4</f>
        <v>Lecture</v>
      </c>
      <c r="C34" s="157">
        <f>VLOOKUP(H7,ثلاثي3!A5:AK49,28,FALSE)</f>
        <v>0</v>
      </c>
      <c r="D34" s="149"/>
      <c r="E34" s="146" t="e">
        <f>ثلاثي3!AB57</f>
        <v>#DIV/0!</v>
      </c>
      <c r="F34" s="147">
        <f>ثلاثي3!AB56</f>
        <v>0</v>
      </c>
      <c r="G34" s="147">
        <f>ثلاثي3!AB55</f>
        <v>0</v>
      </c>
      <c r="H34" s="153" t="str">
        <f t="shared" ref="H34:H37" si="6">IF(AND(C34=F34,C$40=G$40),"للتثبت","")</f>
        <v>للتثبت</v>
      </c>
      <c r="I34" s="169">
        <f>C34-VLOOKUP(H7,ثلاثي1!A5:AK49,28,FALSE)</f>
        <v>0</v>
      </c>
      <c r="J34" s="210"/>
      <c r="K34" s="149"/>
      <c r="L34" s="234" t="str">
        <f t="shared" si="1"/>
        <v>Lecture</v>
      </c>
      <c r="M34" s="239">
        <f>VLOOKUP(H7,ثلاثي1!A5:AJ49,28,FALSE)</f>
        <v>0</v>
      </c>
      <c r="N34" s="239">
        <f>VLOOKUP(H7,ثلاثي2!A5:AJ49,28,FALSE)</f>
        <v>0</v>
      </c>
      <c r="O34" s="237">
        <f t="shared" si="3"/>
        <v>0</v>
      </c>
    </row>
    <row r="35" spans="2:25">
      <c r="B35" s="148" t="str">
        <f>ثلاثي3!AC4</f>
        <v>Prod écrite</v>
      </c>
      <c r="C35" s="157">
        <f>VLOOKUP(H7,ثلاثي3!A5:AK49,29,FALSE)</f>
        <v>0</v>
      </c>
      <c r="D35" s="149"/>
      <c r="E35" s="146" t="e">
        <f>ثلاثي3!AC57</f>
        <v>#DIV/0!</v>
      </c>
      <c r="F35" s="147">
        <f>ثلاثي3!AC56</f>
        <v>0</v>
      </c>
      <c r="G35" s="147">
        <f>ثلاثي3!AC55</f>
        <v>0</v>
      </c>
      <c r="H35" s="153" t="str">
        <f t="shared" si="6"/>
        <v>للتثبت</v>
      </c>
      <c r="I35" s="169">
        <f>C35-VLOOKUP(H7,ثلاثي1!A5:AK49,29,FALSE)</f>
        <v>0</v>
      </c>
      <c r="J35" s="210"/>
      <c r="K35" s="149"/>
      <c r="L35" s="234" t="str">
        <f t="shared" si="1"/>
        <v>Prod écrite</v>
      </c>
      <c r="M35" s="239">
        <f>VLOOKUP(H7,ثلاثي1!A5:AJ49,29,FALSE)</f>
        <v>0</v>
      </c>
      <c r="N35" s="239">
        <f>VLOOKUP(H7,ثلاثي2!A5:AJ49,29,FALSE)</f>
        <v>0</v>
      </c>
      <c r="O35" s="237">
        <f t="shared" si="3"/>
        <v>0</v>
      </c>
    </row>
    <row r="36" spans="2:25">
      <c r="B36" s="148" t="str">
        <f>ثلاثي3!AD4</f>
        <v>الأنقليزية</v>
      </c>
      <c r="C36" s="157">
        <f>VLOOKUP(H7,ثلاثي3!A5:AK49,30,FALSE)</f>
        <v>0</v>
      </c>
      <c r="D36" s="149"/>
      <c r="E36" s="146" t="e">
        <f>ثلاثي3!AD57</f>
        <v>#DIV/0!</v>
      </c>
      <c r="F36" s="147">
        <f>ثلاثي3!AD56</f>
        <v>0</v>
      </c>
      <c r="G36" s="147">
        <f>ثلاثي3!AD55</f>
        <v>0</v>
      </c>
      <c r="H36" s="153" t="str">
        <f t="shared" si="6"/>
        <v>للتثبت</v>
      </c>
      <c r="I36" s="169">
        <f>C36-VLOOKUP(H7,ثلاثي1!A5:AK49,30,FALSE)</f>
        <v>0</v>
      </c>
      <c r="J36" s="210"/>
      <c r="K36" s="149"/>
      <c r="L36" s="234" t="str">
        <f t="shared" si="1"/>
        <v>الأنقليزية</v>
      </c>
      <c r="M36" s="239">
        <f>VLOOKUP(H7,ثلاثي1!A5:AJ49,30,FALSE)</f>
        <v>0</v>
      </c>
      <c r="N36" s="239">
        <f>VLOOKUP(H7,ثلاثي2!A5:AJ49,30,FALSE)</f>
        <v>0</v>
      </c>
      <c r="O36" s="237">
        <f t="shared" si="3"/>
        <v>0</v>
      </c>
    </row>
    <row r="37" spans="2:25">
      <c r="B37" s="148" t="str">
        <f>ثلاثي3!AF4</f>
        <v>معدل المجال</v>
      </c>
      <c r="C37" s="167">
        <f>VLOOKUP(H7,ثلاثي3!A5:AK49,32,FALSE)</f>
        <v>0</v>
      </c>
      <c r="D37" s="149"/>
      <c r="E37" s="146">
        <f>ثلاثي3!AF57</f>
        <v>0</v>
      </c>
      <c r="F37" s="147">
        <f>ثلاثي3!AF56</f>
        <v>0</v>
      </c>
      <c r="G37" s="147">
        <f>ثلاثي3!AF55</f>
        <v>0</v>
      </c>
      <c r="H37" s="153" t="str">
        <f t="shared" si="6"/>
        <v>للتثبت</v>
      </c>
      <c r="I37" s="169">
        <f>C37-VLOOKUP(H7,ثلاثي1!A5:AK49,32,FALSE)</f>
        <v>0</v>
      </c>
      <c r="J37" s="210"/>
      <c r="K37" s="149"/>
      <c r="L37" s="234" t="str">
        <f>B37</f>
        <v>معدل المجال</v>
      </c>
      <c r="M37" s="175">
        <f>VLOOKUP(H7,ثلاثي1!A5:AJ49,32,FALSE)</f>
        <v>0</v>
      </c>
      <c r="N37" s="175">
        <f>VLOOKUP(H7,ثلاثي2!A5:AJ49,32,FALSE)</f>
        <v>0</v>
      </c>
      <c r="O37" s="175">
        <f t="shared" si="3"/>
        <v>0</v>
      </c>
    </row>
    <row r="38" spans="2:25">
      <c r="B38" s="149"/>
      <c r="D38" s="149"/>
      <c r="E38" s="152"/>
      <c r="F38" s="152"/>
      <c r="G38" s="152"/>
      <c r="H38" s="152"/>
      <c r="I38" s="172"/>
      <c r="J38" s="172"/>
      <c r="K38" s="149"/>
      <c r="L38" s="240"/>
      <c r="M38" s="238"/>
      <c r="N38" s="238"/>
      <c r="O38" s="238"/>
    </row>
    <row r="39" spans="2:25" s="177" customFormat="1" ht="18">
      <c r="B39" s="173" t="s">
        <v>96</v>
      </c>
      <c r="C39" s="174">
        <f>VLOOKUP(H7,ثلاثي1!A5:AK49,35,FALSE)</f>
        <v>0</v>
      </c>
      <c r="D39" s="172"/>
      <c r="E39" s="175">
        <f>ثلاثي1!AI42</f>
        <v>0</v>
      </c>
      <c r="F39" s="176">
        <f>ثلاثي1!AI41</f>
        <v>0</v>
      </c>
      <c r="G39" s="176">
        <f>ثلاثي1!AI40</f>
        <v>0</v>
      </c>
      <c r="H39" s="172"/>
      <c r="I39" s="172"/>
      <c r="J39" s="172"/>
      <c r="K39" s="149"/>
      <c r="L39" s="241" t="str">
        <f t="shared" ref="L39:M41" si="7">B39</f>
        <v>معدل الثلاثي الأول</v>
      </c>
      <c r="M39" s="242">
        <f t="shared" si="7"/>
        <v>0</v>
      </c>
      <c r="Y39" s="132"/>
    </row>
    <row r="40" spans="2:25" ht="18">
      <c r="B40" s="158" t="s">
        <v>104</v>
      </c>
      <c r="C40" s="174">
        <f>VLOOKUP(H7,ثلاثي2!A5:AK49,35,FALSE)</f>
        <v>0</v>
      </c>
      <c r="E40" s="146">
        <f>ثلاثي2!AI57</f>
        <v>0</v>
      </c>
      <c r="F40" s="147">
        <f>ثلاثي2!AI56</f>
        <v>0</v>
      </c>
      <c r="G40" s="147">
        <f>ثلاثي2!AI55</f>
        <v>0</v>
      </c>
      <c r="H40" s="152"/>
      <c r="I40" s="172"/>
      <c r="J40" s="172"/>
      <c r="K40" s="172"/>
      <c r="L40" s="241" t="str">
        <f t="shared" si="7"/>
        <v>معدل الثلاثي الثاني</v>
      </c>
      <c r="M40" s="242">
        <f t="shared" si="7"/>
        <v>0</v>
      </c>
      <c r="Y40" s="177"/>
    </row>
    <row r="41" spans="2:25" ht="18">
      <c r="B41" s="158" t="s">
        <v>106</v>
      </c>
      <c r="C41" s="174">
        <f>VLOOKUP(H7,ثلاثي3!A5:AK49,35,FALSE)</f>
        <v>0</v>
      </c>
      <c r="E41" s="146">
        <f>ثلاثي3!AI57</f>
        <v>0</v>
      </c>
      <c r="F41" s="147">
        <f>ثلاثي3!AI56</f>
        <v>0</v>
      </c>
      <c r="G41" s="147">
        <f>ثلاثي3!AI55</f>
        <v>0</v>
      </c>
      <c r="H41" s="152"/>
      <c r="I41" s="172"/>
      <c r="J41" s="172"/>
      <c r="K41" s="152"/>
      <c r="L41" s="241" t="str">
        <f t="shared" si="7"/>
        <v>معدل الثلاثي الثالث</v>
      </c>
      <c r="M41" s="242">
        <f t="shared" si="7"/>
        <v>0</v>
      </c>
    </row>
    <row r="42" spans="2:25" ht="18">
      <c r="B42" s="158" t="s">
        <v>97</v>
      </c>
      <c r="C42" s="159">
        <f>VLOOKUP(H7,ثلاثي3!A5:AK49,36,FALSE)</f>
        <v>1</v>
      </c>
      <c r="D42" s="156"/>
      <c r="E42" s="156"/>
      <c r="F42" s="152"/>
      <c r="H42" s="149"/>
      <c r="I42" s="172"/>
      <c r="J42" s="172"/>
      <c r="K42" s="152"/>
      <c r="L42" s="172"/>
    </row>
    <row r="43" spans="2:25" ht="18">
      <c r="B43" s="158" t="s">
        <v>46</v>
      </c>
      <c r="C43" s="145" t="str">
        <f>VLOOKUP(H7,ثلاثي3!A5:AK49,37,FALSE)</f>
        <v/>
      </c>
      <c r="D43" s="149"/>
      <c r="E43" s="152"/>
      <c r="F43" s="152"/>
      <c r="H43" s="149"/>
      <c r="I43" s="149"/>
      <c r="J43" s="149"/>
      <c r="K43" s="149"/>
      <c r="L43" s="172"/>
    </row>
    <row r="44" spans="2:25">
      <c r="H44" s="149"/>
      <c r="I44" s="149"/>
      <c r="J44" s="149"/>
      <c r="K44" s="149"/>
      <c r="L44" s="172"/>
    </row>
    <row r="45" spans="2:25">
      <c r="B45" s="186" t="s">
        <v>107</v>
      </c>
      <c r="H45" s="149"/>
      <c r="I45" s="149"/>
      <c r="J45" s="149"/>
      <c r="K45" s="149"/>
      <c r="L45" s="172"/>
    </row>
    <row r="46" spans="2:25" ht="15.75">
      <c r="B46" s="194" t="str">
        <f>IF(C46="","","فارق أعداد")</f>
        <v/>
      </c>
      <c r="C46" s="179" t="str">
        <f>IF(MAX(C10:C13,C17:C19,C23:C29,C33:C36)-MIN(C10:C13,C17:C19,C23:C29,C33:C36)&gt;=15,"فارق بين أعلى أعداده وأدنى أعداده يساوي أو يفوق 15 من 20","")</f>
        <v/>
      </c>
      <c r="D46" s="180"/>
      <c r="E46" s="181"/>
      <c r="F46" s="129"/>
      <c r="G46" s="129"/>
      <c r="H46" s="180"/>
      <c r="I46" s="182"/>
      <c r="J46" s="188"/>
      <c r="K46" s="149"/>
      <c r="L46" s="172"/>
    </row>
    <row r="47" spans="2:25" ht="15.75">
      <c r="B47" s="195" t="str">
        <f>IF(C47="","","تثبت في معدل المجالات")</f>
        <v>تثبت في معدل المجالات</v>
      </c>
      <c r="C47" s="187" t="str">
        <f>IF(AND(OR(C14=F14,C20=F20,C30=F30,C37=F37),OR(C14=G14,C20=G20,C30=G30,C37=G37)),"تلميذ صاحب أعلى معدل في أحد المجالات وفي نفس الوقت صاحب أدنى معدل في مجال آخر","")</f>
        <v>تلميذ صاحب أعلى معدل في أحد المجالات وفي نفس الوقت صاحب أدنى معدل في مجال آخر</v>
      </c>
      <c r="D47" s="188"/>
      <c r="E47" s="189"/>
      <c r="F47" s="190"/>
      <c r="G47" s="190"/>
      <c r="H47" s="188"/>
      <c r="I47" s="192"/>
      <c r="J47" s="188"/>
      <c r="K47" s="149"/>
      <c r="L47" s="172"/>
    </row>
    <row r="48" spans="2:25">
      <c r="B48" s="196" t="str">
        <f>IF(C48="","","تراجع هام في أحد المواد")</f>
        <v/>
      </c>
      <c r="C48" s="183" t="str">
        <f>IF(MIN(I10:I37)&lt;=-10,"تراجع في أحد المواد أو المجالات بأكثر من 10","")</f>
        <v/>
      </c>
      <c r="D48" s="137"/>
      <c r="E48" s="137"/>
      <c r="F48" s="137"/>
      <c r="G48" s="137"/>
      <c r="H48" s="184"/>
      <c r="I48" s="185"/>
      <c r="J48" s="188"/>
      <c r="K48" s="149"/>
      <c r="L48" s="172"/>
    </row>
    <row r="49" spans="2:12">
      <c r="H49" s="149"/>
      <c r="I49" s="149"/>
      <c r="J49" s="149"/>
      <c r="K49" s="149"/>
      <c r="L49" s="172"/>
    </row>
    <row r="50" spans="2:12">
      <c r="H50" s="149"/>
      <c r="I50" s="149"/>
      <c r="J50" s="149"/>
      <c r="K50" s="149"/>
      <c r="L50" s="172"/>
    </row>
    <row r="51" spans="2:12">
      <c r="B51" s="149"/>
      <c r="E51" s="149"/>
      <c r="F51" s="149"/>
      <c r="G51" s="149"/>
      <c r="H51" s="149"/>
      <c r="I51" s="149"/>
      <c r="J51" s="149"/>
      <c r="K51" s="149"/>
      <c r="L51" s="172"/>
    </row>
    <row r="52" spans="2:12">
      <c r="B52" s="149"/>
      <c r="D52" s="149"/>
      <c r="E52" s="149"/>
      <c r="H52" s="149"/>
      <c r="I52" s="149"/>
      <c r="J52" s="149"/>
      <c r="K52" s="149"/>
      <c r="L52" s="172"/>
    </row>
    <row r="53" spans="2:12">
      <c r="B53" s="149"/>
      <c r="C53" s="152"/>
      <c r="D53" s="149"/>
      <c r="E53" s="149"/>
      <c r="F53" s="156"/>
      <c r="G53" s="156"/>
      <c r="H53" s="149"/>
      <c r="I53" s="149"/>
      <c r="J53" s="149"/>
      <c r="K53" s="149"/>
      <c r="L53" s="172"/>
    </row>
    <row r="54" spans="2:12">
      <c r="B54" s="149"/>
      <c r="D54" s="149"/>
      <c r="E54" s="149"/>
      <c r="H54" s="149"/>
      <c r="I54" s="149"/>
      <c r="J54" s="149"/>
      <c r="K54" s="149"/>
      <c r="L54" s="172"/>
    </row>
    <row r="55" spans="2:12">
      <c r="B55" s="149"/>
      <c r="C55" s="160"/>
      <c r="D55" s="149"/>
      <c r="E55" s="149"/>
      <c r="F55" s="156"/>
      <c r="G55" s="156"/>
      <c r="H55" s="149"/>
      <c r="I55" s="149"/>
      <c r="J55" s="149"/>
      <c r="K55" s="149"/>
      <c r="L55" s="172"/>
    </row>
    <row r="56" spans="2:12">
      <c r="B56" s="149"/>
      <c r="C56" s="149"/>
      <c r="D56" s="149"/>
      <c r="E56" s="149"/>
      <c r="F56" s="149"/>
      <c r="G56" s="149"/>
      <c r="H56" s="149"/>
      <c r="I56" s="149"/>
      <c r="J56" s="149"/>
      <c r="K56" s="149"/>
      <c r="L56" s="172"/>
    </row>
    <row r="57" spans="2:12">
      <c r="B57" s="149"/>
      <c r="C57" s="149"/>
      <c r="D57" s="149"/>
      <c r="E57" s="149"/>
      <c r="F57" s="149"/>
      <c r="G57" s="149"/>
      <c r="H57" s="149"/>
      <c r="I57" s="149"/>
      <c r="J57" s="149"/>
      <c r="K57" s="149"/>
      <c r="L57" s="172"/>
    </row>
    <row r="58" spans="2:12">
      <c r="B58" s="149"/>
      <c r="C58" s="149"/>
      <c r="D58" s="149"/>
      <c r="E58" s="149"/>
      <c r="F58" s="149"/>
      <c r="G58" s="149"/>
      <c r="H58" s="149"/>
      <c r="I58" s="149"/>
      <c r="J58" s="149"/>
      <c r="K58" s="149"/>
      <c r="L58" s="172"/>
    </row>
    <row r="59" spans="2:12">
      <c r="B59" s="149"/>
      <c r="C59" s="149"/>
      <c r="D59" s="149"/>
      <c r="E59" s="149"/>
      <c r="F59" s="149"/>
      <c r="G59" s="149"/>
      <c r="H59" s="149"/>
      <c r="I59" s="149"/>
      <c r="J59" s="149"/>
      <c r="K59" s="149"/>
      <c r="L59" s="172"/>
    </row>
    <row r="60" spans="2:12">
      <c r="B60" s="149"/>
      <c r="C60" s="149"/>
      <c r="D60" s="149"/>
      <c r="E60" s="149"/>
      <c r="F60" s="149"/>
      <c r="G60" s="149"/>
      <c r="H60" s="149"/>
      <c r="I60" s="149"/>
      <c r="J60" s="149"/>
      <c r="K60" s="149"/>
      <c r="L60" s="172"/>
    </row>
    <row r="61" spans="2:12">
      <c r="B61" s="149"/>
      <c r="D61" s="149"/>
      <c r="E61" s="149"/>
      <c r="I61" s="149"/>
      <c r="J61" s="149"/>
      <c r="K61" s="149"/>
      <c r="L61" s="172"/>
    </row>
    <row r="62" spans="2:12">
      <c r="B62" s="149"/>
      <c r="D62" s="149"/>
      <c r="E62" s="149"/>
      <c r="I62" s="149"/>
      <c r="J62" s="149"/>
      <c r="K62" s="149"/>
      <c r="L62" s="172"/>
    </row>
    <row r="63" spans="2:12">
      <c r="B63" s="149"/>
      <c r="E63" s="149"/>
      <c r="I63" s="149"/>
      <c r="J63" s="149"/>
      <c r="K63" s="149"/>
      <c r="L63" s="172"/>
    </row>
    <row r="64" spans="2:12">
      <c r="B64" s="149"/>
      <c r="D64" s="149"/>
      <c r="E64" s="149"/>
      <c r="I64" s="149"/>
      <c r="J64" s="149"/>
      <c r="K64" s="149"/>
      <c r="L64" s="172"/>
    </row>
    <row r="65" spans="2:12">
      <c r="B65" s="149"/>
      <c r="D65" s="149"/>
      <c r="E65" s="149"/>
      <c r="I65" s="149"/>
      <c r="J65" s="149"/>
      <c r="K65" s="149"/>
      <c r="L65" s="172"/>
    </row>
    <row r="66" spans="2:12">
      <c r="B66" s="149"/>
      <c r="C66" s="161"/>
      <c r="D66" s="149"/>
      <c r="E66" s="149"/>
      <c r="I66" s="149"/>
      <c r="J66" s="149"/>
      <c r="K66" s="149"/>
      <c r="L66" s="172"/>
    </row>
    <row r="67" spans="2:12">
      <c r="B67" s="149"/>
      <c r="C67" s="152"/>
      <c r="D67" s="149"/>
      <c r="E67" s="149"/>
      <c r="F67" s="149"/>
      <c r="G67" s="149"/>
      <c r="H67" s="149"/>
      <c r="I67" s="149"/>
      <c r="J67" s="149"/>
      <c r="K67" s="149"/>
      <c r="L67" s="172"/>
    </row>
    <row r="68" spans="2:12">
      <c r="B68" s="149"/>
      <c r="C68" s="152"/>
      <c r="D68" s="149"/>
      <c r="E68" s="149"/>
      <c r="F68" s="149"/>
      <c r="G68" s="149"/>
      <c r="H68" s="149"/>
      <c r="K68" s="149"/>
    </row>
    <row r="69" spans="2:12">
      <c r="C69" s="153"/>
      <c r="K69" s="149"/>
    </row>
  </sheetData>
  <sheetProtection formatCells="0" deleteRows="0" selectLockedCells="1" autoFilter="0"/>
  <mergeCells count="14">
    <mergeCell ref="Q1:R1"/>
    <mergeCell ref="Q2:R2"/>
    <mergeCell ref="Q3:R3"/>
    <mergeCell ref="L5:S5"/>
    <mergeCell ref="M7:N7"/>
    <mergeCell ref="B16:C16"/>
    <mergeCell ref="B22:C22"/>
    <mergeCell ref="B32:C32"/>
    <mergeCell ref="H1:I1"/>
    <mergeCell ref="H2:I2"/>
    <mergeCell ref="H3:I3"/>
    <mergeCell ref="B5:I5"/>
    <mergeCell ref="C7:E7"/>
    <mergeCell ref="B9:C9"/>
  </mergeCells>
  <conditionalFormatting sqref="F10">
    <cfRule type="cellIs" dxfId="49" priority="57" stopIfTrue="1" operator="equal">
      <formula>$C$10</formula>
    </cfRule>
  </conditionalFormatting>
  <conditionalFormatting sqref="G10">
    <cfRule type="cellIs" dxfId="48" priority="56" stopIfTrue="1" operator="equal">
      <formula>$C$10</formula>
    </cfRule>
  </conditionalFormatting>
  <conditionalFormatting sqref="F11">
    <cfRule type="cellIs" dxfId="47" priority="55" stopIfTrue="1" operator="equal">
      <formula>$C$11</formula>
    </cfRule>
  </conditionalFormatting>
  <conditionalFormatting sqref="G11">
    <cfRule type="cellIs" dxfId="46" priority="54" stopIfTrue="1" operator="equal">
      <formula>$C$11</formula>
    </cfRule>
  </conditionalFormatting>
  <conditionalFormatting sqref="F12">
    <cfRule type="cellIs" dxfId="45" priority="53" stopIfTrue="1" operator="equal">
      <formula>$C$12</formula>
    </cfRule>
  </conditionalFormatting>
  <conditionalFormatting sqref="G12">
    <cfRule type="cellIs" dxfId="44" priority="52" stopIfTrue="1" operator="equal">
      <formula>$C$12</formula>
    </cfRule>
  </conditionalFormatting>
  <conditionalFormatting sqref="F13">
    <cfRule type="cellIs" dxfId="43" priority="51" stopIfTrue="1" operator="equal">
      <formula>$C$13</formula>
    </cfRule>
  </conditionalFormatting>
  <conditionalFormatting sqref="G13">
    <cfRule type="cellIs" dxfId="42" priority="50" stopIfTrue="1" operator="equal">
      <formula>$C$13</formula>
    </cfRule>
  </conditionalFormatting>
  <conditionalFormatting sqref="F14">
    <cfRule type="cellIs" dxfId="41" priority="49" stopIfTrue="1" operator="equal">
      <formula>$C$14</formula>
    </cfRule>
  </conditionalFormatting>
  <conditionalFormatting sqref="G14">
    <cfRule type="cellIs" dxfId="40" priority="48" stopIfTrue="1" operator="equal">
      <formula>$C$14</formula>
    </cfRule>
  </conditionalFormatting>
  <conditionalFormatting sqref="F17">
    <cfRule type="cellIs" dxfId="39" priority="47" stopIfTrue="1" operator="equal">
      <formula>$C$17</formula>
    </cfRule>
  </conditionalFormatting>
  <conditionalFormatting sqref="G17">
    <cfRule type="cellIs" dxfId="38" priority="46" stopIfTrue="1" operator="equal">
      <formula>$C$17</formula>
    </cfRule>
  </conditionalFormatting>
  <conditionalFormatting sqref="F18">
    <cfRule type="cellIs" dxfId="37" priority="45" stopIfTrue="1" operator="equal">
      <formula>$C$18</formula>
    </cfRule>
  </conditionalFormatting>
  <conditionalFormatting sqref="G18">
    <cfRule type="cellIs" dxfId="36" priority="44" stopIfTrue="1" operator="equal">
      <formula>$C$18</formula>
    </cfRule>
  </conditionalFormatting>
  <conditionalFormatting sqref="F19">
    <cfRule type="cellIs" dxfId="35" priority="43" stopIfTrue="1" operator="equal">
      <formula>$C$19</formula>
    </cfRule>
  </conditionalFormatting>
  <conditionalFormatting sqref="G19">
    <cfRule type="cellIs" dxfId="34" priority="42" stopIfTrue="1" operator="equal">
      <formula>$C$19</formula>
    </cfRule>
  </conditionalFormatting>
  <conditionalFormatting sqref="F20">
    <cfRule type="cellIs" dxfId="33" priority="41" stopIfTrue="1" operator="equal">
      <formula>$C$20</formula>
    </cfRule>
  </conditionalFormatting>
  <conditionalFormatting sqref="G20">
    <cfRule type="cellIs" dxfId="32" priority="40" stopIfTrue="1" operator="equal">
      <formula>$C$20</formula>
    </cfRule>
  </conditionalFormatting>
  <conditionalFormatting sqref="F23">
    <cfRule type="cellIs" dxfId="31" priority="39" stopIfTrue="1" operator="equal">
      <formula>$C$23</formula>
    </cfRule>
  </conditionalFormatting>
  <conditionalFormatting sqref="G23">
    <cfRule type="cellIs" dxfId="30" priority="38" stopIfTrue="1" operator="equal">
      <formula>$C$23</formula>
    </cfRule>
  </conditionalFormatting>
  <conditionalFormatting sqref="F24">
    <cfRule type="cellIs" dxfId="29" priority="37" stopIfTrue="1" operator="equal">
      <formula>$C$24</formula>
    </cfRule>
  </conditionalFormatting>
  <conditionalFormatting sqref="G24">
    <cfRule type="cellIs" dxfId="28" priority="36" stopIfTrue="1" operator="equal">
      <formula>$C$24</formula>
    </cfRule>
  </conditionalFormatting>
  <conditionalFormatting sqref="F25:F26 G26">
    <cfRule type="cellIs" dxfId="27" priority="35" stopIfTrue="1" operator="equal">
      <formula>$C$25</formula>
    </cfRule>
  </conditionalFormatting>
  <conditionalFormatting sqref="G25:G26">
    <cfRule type="cellIs" dxfId="26" priority="34" stopIfTrue="1" operator="equal">
      <formula>$C$25</formula>
    </cfRule>
  </conditionalFormatting>
  <conditionalFormatting sqref="G27">
    <cfRule type="cellIs" dxfId="25" priority="33" stopIfTrue="1" operator="equal">
      <formula>$C$27</formula>
    </cfRule>
  </conditionalFormatting>
  <conditionalFormatting sqref="F27">
    <cfRule type="cellIs" dxfId="24" priority="32" stopIfTrue="1" operator="equal">
      <formula>$C$27</formula>
    </cfRule>
  </conditionalFormatting>
  <conditionalFormatting sqref="G28">
    <cfRule type="cellIs" dxfId="23" priority="31" stopIfTrue="1" operator="equal">
      <formula>$C$28</formula>
    </cfRule>
  </conditionalFormatting>
  <conditionalFormatting sqref="F28">
    <cfRule type="cellIs" dxfId="22" priority="30" stopIfTrue="1" operator="equal">
      <formula>$C$28</formula>
    </cfRule>
  </conditionalFormatting>
  <conditionalFormatting sqref="G29">
    <cfRule type="cellIs" dxfId="21" priority="29" stopIfTrue="1" operator="equal">
      <formula>$C$29</formula>
    </cfRule>
  </conditionalFormatting>
  <conditionalFormatting sqref="F29">
    <cfRule type="cellIs" dxfId="20" priority="28" stopIfTrue="1" operator="equal">
      <formula>$C$29</formula>
    </cfRule>
  </conditionalFormatting>
  <conditionalFormatting sqref="G30">
    <cfRule type="cellIs" dxfId="19" priority="27" stopIfTrue="1" operator="equal">
      <formula>$C$30</formula>
    </cfRule>
  </conditionalFormatting>
  <conditionalFormatting sqref="F30">
    <cfRule type="cellIs" dxfId="18" priority="26" stopIfTrue="1" operator="equal">
      <formula>$C$30</formula>
    </cfRule>
  </conditionalFormatting>
  <conditionalFormatting sqref="F33">
    <cfRule type="cellIs" dxfId="17" priority="25" stopIfTrue="1" operator="equal">
      <formula>$C$33</formula>
    </cfRule>
  </conditionalFormatting>
  <conditionalFormatting sqref="G33">
    <cfRule type="cellIs" dxfId="16" priority="24" stopIfTrue="1" operator="equal">
      <formula>$C$33</formula>
    </cfRule>
  </conditionalFormatting>
  <conditionalFormatting sqref="F34">
    <cfRule type="cellIs" dxfId="15" priority="23" stopIfTrue="1" operator="equal">
      <formula>$C$34</formula>
    </cfRule>
  </conditionalFormatting>
  <conditionalFormatting sqref="G34">
    <cfRule type="cellIs" dxfId="14" priority="22" stopIfTrue="1" operator="equal">
      <formula>$C$34</formula>
    </cfRule>
  </conditionalFormatting>
  <conditionalFormatting sqref="F36">
    <cfRule type="cellIs" dxfId="13" priority="21" stopIfTrue="1" operator="equal">
      <formula>$C$36</formula>
    </cfRule>
  </conditionalFormatting>
  <conditionalFormatting sqref="F37">
    <cfRule type="cellIs" dxfId="12" priority="20" stopIfTrue="1" operator="equal">
      <formula>$C$37</formula>
    </cfRule>
  </conditionalFormatting>
  <conditionalFormatting sqref="G36">
    <cfRule type="cellIs" dxfId="11" priority="19" stopIfTrue="1" operator="equal">
      <formula>$C$36</formula>
    </cfRule>
  </conditionalFormatting>
  <conditionalFormatting sqref="G37">
    <cfRule type="cellIs" dxfId="10" priority="18" stopIfTrue="1" operator="equal">
      <formula>$C$37</formula>
    </cfRule>
  </conditionalFormatting>
  <conditionalFormatting sqref="F40">
    <cfRule type="cellIs" dxfId="9" priority="17" stopIfTrue="1" operator="equal">
      <formula>$C$40</formula>
    </cfRule>
  </conditionalFormatting>
  <conditionalFormatting sqref="G40">
    <cfRule type="cellIs" dxfId="8" priority="16" stopIfTrue="1" operator="equal">
      <formula>$C$40</formula>
    </cfRule>
  </conditionalFormatting>
  <conditionalFormatting sqref="F35">
    <cfRule type="cellIs" dxfId="7" priority="15" stopIfTrue="1" operator="equal">
      <formula>$C$35</formula>
    </cfRule>
  </conditionalFormatting>
  <conditionalFormatting sqref="G35">
    <cfRule type="cellIs" dxfId="6" priority="14" stopIfTrue="1" operator="equal">
      <formula>$C$35</formula>
    </cfRule>
  </conditionalFormatting>
  <conditionalFormatting sqref="H10:H38 H40">
    <cfRule type="containsText" dxfId="5" priority="13" operator="containsText" text="للتثبت">
      <formula>NOT(ISERROR(SEARCH("للتثبت",H10)))</formula>
    </cfRule>
  </conditionalFormatting>
  <conditionalFormatting sqref="I10:J30">
    <cfRule type="iconSet" priority="12">
      <iconSet iconSet="3Arrows">
        <cfvo type="percent" val="0"/>
        <cfvo type="num" val="0"/>
        <cfvo type="num" val="0" gte="0"/>
      </iconSet>
    </cfRule>
  </conditionalFormatting>
  <conditionalFormatting sqref="I33:J37">
    <cfRule type="iconSet" priority="11">
      <iconSet iconSet="3Arrows">
        <cfvo type="percent" val="0"/>
        <cfvo type="num" val="0"/>
        <cfvo type="num" val="0" gte="0"/>
      </iconSet>
    </cfRule>
  </conditionalFormatting>
  <conditionalFormatting sqref="I29:J29">
    <cfRule type="iconSet" priority="10">
      <iconSet iconSet="3Arrows">
        <cfvo type="percent" val="0"/>
        <cfvo type="num" val="0"/>
        <cfvo type="num" val="0" gte="0"/>
      </iconSet>
    </cfRule>
  </conditionalFormatting>
  <conditionalFormatting sqref="I26:J26">
    <cfRule type="iconSet" priority="8">
      <iconSet iconSet="3Arrows">
        <cfvo type="percent" val="0"/>
        <cfvo type="num" val="0"/>
        <cfvo type="num" val="0" gte="0"/>
      </iconSet>
    </cfRule>
    <cfRule type="iconSet" priority="9">
      <iconSet iconSet="3Arrows">
        <cfvo type="percent" val="0"/>
        <cfvo type="num" val="0"/>
        <cfvo type="num" val="0" gte="0"/>
      </iconSet>
    </cfRule>
  </conditionalFormatting>
  <conditionalFormatting sqref="F39">
    <cfRule type="cellIs" dxfId="4" priority="7" stopIfTrue="1" operator="equal">
      <formula>$C$39</formula>
    </cfRule>
  </conditionalFormatting>
  <conditionalFormatting sqref="G39">
    <cfRule type="cellIs" dxfId="3" priority="6" stopIfTrue="1" operator="equal">
      <formula>$C$39</formula>
    </cfRule>
  </conditionalFormatting>
  <conditionalFormatting sqref="C40">
    <cfRule type="iconSet" priority="5">
      <iconSet iconSet="3Arrows">
        <cfvo type="percent" val="0"/>
        <cfvo type="num" val="$C$39"/>
        <cfvo type="num" val="$C$39"/>
      </iconSet>
    </cfRule>
  </conditionalFormatting>
  <conditionalFormatting sqref="F41">
    <cfRule type="cellIs" dxfId="2" priority="4" stopIfTrue="1" operator="equal">
      <formula>$C$40</formula>
    </cfRule>
  </conditionalFormatting>
  <conditionalFormatting sqref="G41">
    <cfRule type="cellIs" dxfId="1" priority="3" stopIfTrue="1" operator="equal">
      <formula>$C$40</formula>
    </cfRule>
  </conditionalFormatting>
  <conditionalFormatting sqref="H41">
    <cfRule type="containsText" dxfId="0" priority="2" operator="containsText" text="للتثبت">
      <formula>NOT(ISERROR(SEARCH("للتثبت",H41)))</formula>
    </cfRule>
  </conditionalFormatting>
  <conditionalFormatting sqref="C41">
    <cfRule type="iconSet" priority="1">
      <iconSet iconSet="3Arrows">
        <cfvo type="percent" val="0"/>
        <cfvo type="num" val="$C$39"/>
        <cfvo type="num" val="$C$39"/>
      </iconSet>
    </cfRule>
  </conditionalFormatting>
  <dataValidations count="2">
    <dataValidation type="whole" allowBlank="1" showInputMessage="1" showErrorMessage="1" sqref="WVU983051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I65545: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I131081: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I196617: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I262153: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I327689: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I393225: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I458761: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I524297: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I589833: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I655369: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I720905: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I786441: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I851977: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I917513: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I983049: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QUG983051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REC983051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RNY983051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RXU983051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SHQ983051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SRM98305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TBI983051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TLE983051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TVA983051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UEW983051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UOS98305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UYO983051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VIK983051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VSG983051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WCC983051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WLY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formula1>1</formula1>
      <formula2>35</formula2>
    </dataValidation>
    <dataValidation type="whole" allowBlank="1" showInputMessage="1" showErrorMessage="1" sqref="H7">
      <formula1>1</formula1>
      <formula2>45</formula2>
    </dataValidation>
  </dataValidations>
  <pageMargins left="0" right="0" top="0.19685039370078741" bottom="0.19685039370078741" header="0.51181102362204722" footer="0.51181102362204722"/>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sheetPr>
    <tabColor theme="5" tint="-0.249977111117893"/>
  </sheetPr>
  <dimension ref="A7:O44"/>
  <sheetViews>
    <sheetView rightToLeft="1" zoomScale="70" zoomScaleNormal="70" workbookViewId="0">
      <selection activeCell="B21" sqref="B21"/>
    </sheetView>
  </sheetViews>
  <sheetFormatPr baseColWidth="10" defaultRowHeight="12.75"/>
  <cols>
    <col min="1" max="1" width="15.28515625" style="255" customWidth="1"/>
    <col min="2" max="2" width="8" style="256" customWidth="1"/>
    <col min="3" max="3" width="7.5703125" style="256" customWidth="1"/>
    <col min="4" max="4" width="24.7109375" style="256" customWidth="1"/>
    <col min="5" max="5" width="6.85546875" style="256" customWidth="1"/>
    <col min="6" max="6" width="7.140625" style="256" customWidth="1"/>
    <col min="7" max="7" width="14.7109375" style="256" customWidth="1"/>
    <col min="8" max="8" width="9.42578125" style="256" customWidth="1"/>
    <col min="9" max="9" width="8.7109375" style="256" customWidth="1"/>
    <col min="10" max="10" width="15" style="256" customWidth="1"/>
    <col min="11" max="11" width="13.5703125" style="256" customWidth="1"/>
    <col min="12" max="13" width="11.42578125" style="256"/>
    <col min="14" max="14" width="11.85546875" style="256" customWidth="1"/>
    <col min="15" max="16384" width="11.42578125" style="256"/>
  </cols>
  <sheetData>
    <row r="7" spans="1:15" ht="18" customHeight="1">
      <c r="D7" s="452" t="s">
        <v>136</v>
      </c>
      <c r="E7" s="452"/>
      <c r="F7" s="452"/>
      <c r="K7" s="144" t="s">
        <v>98</v>
      </c>
      <c r="L7" s="304">
        <v>1</v>
      </c>
      <c r="M7" s="132"/>
      <c r="N7" s="132"/>
      <c r="O7" s="132"/>
    </row>
    <row r="8" spans="1:15" ht="20.25" customHeight="1" thickBot="1">
      <c r="A8" s="257" t="s">
        <v>128</v>
      </c>
      <c r="B8" s="453" t="str">
        <f>VLOOKUP(L7,ثلاثي3!A5:AK49,2,FALSE)</f>
        <v/>
      </c>
      <c r="C8" s="453"/>
      <c r="D8" s="309" t="s">
        <v>129</v>
      </c>
      <c r="E8" s="454">
        <f>دفتر3!H1</f>
        <v>0</v>
      </c>
      <c r="F8" s="454"/>
      <c r="G8" s="455" t="s">
        <v>130</v>
      </c>
      <c r="H8" s="455"/>
      <c r="I8" s="258">
        <f>دفتر3!H3</f>
        <v>45</v>
      </c>
      <c r="K8" s="132"/>
      <c r="N8" s="132"/>
      <c r="O8" s="132"/>
    </row>
    <row r="9" spans="1:15" ht="16.5" thickTop="1" thickBot="1">
      <c r="A9" s="259"/>
      <c r="B9" s="260"/>
      <c r="C9" s="260"/>
      <c r="D9" s="260"/>
      <c r="E9" s="260"/>
      <c r="F9" s="261"/>
      <c r="G9" s="444"/>
      <c r="H9" s="444"/>
      <c r="I9" s="444"/>
      <c r="K9" s="141"/>
      <c r="L9" s="141"/>
      <c r="M9" s="141"/>
      <c r="N9" s="141"/>
      <c r="O9" s="141"/>
    </row>
    <row r="10" spans="1:15" ht="14.25" thickTop="1" thickBot="1">
      <c r="A10" s="262"/>
      <c r="B10" s="263"/>
      <c r="C10" s="263"/>
      <c r="D10" s="263"/>
      <c r="E10" s="263"/>
      <c r="F10" s="264"/>
      <c r="G10" s="444"/>
      <c r="H10" s="444"/>
      <c r="I10" s="444"/>
    </row>
    <row r="11" spans="1:15" ht="12.75" customHeight="1" thickTop="1" thickBot="1">
      <c r="A11" s="262"/>
      <c r="B11" s="263"/>
      <c r="C11" s="263"/>
      <c r="D11" s="263"/>
      <c r="E11" s="263"/>
      <c r="F11" s="264"/>
      <c r="G11" s="444"/>
      <c r="H11" s="444"/>
      <c r="I11" s="444"/>
    </row>
    <row r="12" spans="1:15" ht="6.75" customHeight="1" thickTop="1" thickBot="1">
      <c r="A12" s="265"/>
      <c r="B12" s="266"/>
      <c r="C12" s="266"/>
      <c r="D12" s="266"/>
      <c r="E12" s="266"/>
      <c r="F12" s="267"/>
      <c r="G12" s="444"/>
      <c r="H12" s="444"/>
      <c r="I12" s="444"/>
    </row>
    <row r="13" spans="1:15" ht="30" customHeight="1" thickTop="1" thickBot="1">
      <c r="A13" s="268"/>
      <c r="B13" s="292">
        <f>VLOOKUP(L7,ثلاثي3!A5:AK49,4,FALSE)</f>
        <v>0</v>
      </c>
      <c r="C13" s="445">
        <f>VLOOKUP(L7,ثلاثي3!A5:AK49,9,FALSE)</f>
        <v>0</v>
      </c>
      <c r="D13" s="448"/>
      <c r="E13" s="292">
        <f>دفتر3!G10</f>
        <v>0</v>
      </c>
      <c r="F13" s="292">
        <f>دفتر3!F10</f>
        <v>0</v>
      </c>
      <c r="G13" s="270"/>
      <c r="H13" s="270"/>
      <c r="I13" s="270"/>
    </row>
    <row r="14" spans="1:15" ht="27.75" customHeight="1" thickTop="1" thickBot="1">
      <c r="A14" s="271"/>
      <c r="B14" s="292">
        <f>VLOOKUP(L7,ثلاثي3!A5:AK49,5,FALSE)</f>
        <v>0</v>
      </c>
      <c r="C14" s="445"/>
      <c r="D14" s="449"/>
      <c r="E14" s="292">
        <f>دفتر3!G11</f>
        <v>0</v>
      </c>
      <c r="F14" s="292">
        <f>دفتر3!F11</f>
        <v>0</v>
      </c>
      <c r="G14" s="450">
        <f>VLOOKUP(L7,ثلاثي3!A5:AK49,35,FALSE)</f>
        <v>0</v>
      </c>
      <c r="H14" s="451">
        <f>دفتر3!G41</f>
        <v>0</v>
      </c>
      <c r="I14" s="451">
        <f>دفتر3!F41</f>
        <v>0</v>
      </c>
    </row>
    <row r="15" spans="1:15" ht="24.75" customHeight="1" thickTop="1" thickBot="1">
      <c r="A15" s="271"/>
      <c r="B15" s="292">
        <f>VLOOKUP(L7,ثلاثي3!A5:AK49,6,FALSE)</f>
        <v>0</v>
      </c>
      <c r="C15" s="445"/>
      <c r="D15" s="449"/>
      <c r="E15" s="292">
        <f>دفتر3!G12</f>
        <v>0</v>
      </c>
      <c r="F15" s="292">
        <f>دفتر3!F12</f>
        <v>0</v>
      </c>
      <c r="G15" s="450"/>
      <c r="H15" s="451"/>
      <c r="I15" s="451"/>
    </row>
    <row r="16" spans="1:15" ht="27" customHeight="1" thickTop="1" thickBot="1">
      <c r="A16" s="271"/>
      <c r="B16" s="292">
        <f>VLOOKUP(L7,ثلاثي3!A5:AK49,7,FALSE)</f>
        <v>0</v>
      </c>
      <c r="C16" s="402"/>
      <c r="D16" s="449"/>
      <c r="E16" s="292">
        <f>دفتر3!G13</f>
        <v>0</v>
      </c>
      <c r="F16" s="292">
        <f>دفتر3!F13</f>
        <v>0</v>
      </c>
      <c r="G16" s="443"/>
      <c r="H16" s="443"/>
      <c r="I16" s="443"/>
    </row>
    <row r="17" spans="1:9" ht="42.75" customHeight="1" thickTop="1" thickBot="1">
      <c r="A17" s="272"/>
      <c r="B17" s="273"/>
      <c r="C17" s="274"/>
      <c r="D17" s="275"/>
      <c r="E17" s="273"/>
      <c r="F17" s="276"/>
      <c r="G17" s="444"/>
      <c r="H17" s="444"/>
      <c r="I17" s="444"/>
    </row>
    <row r="18" spans="1:9" ht="29.25" customHeight="1" thickTop="1" thickBot="1">
      <c r="A18" s="440"/>
      <c r="B18" s="292">
        <f>VLOOKUP(L7,ثلاثي3!A5:AK49,11,FALSE)</f>
        <v>0</v>
      </c>
      <c r="C18" s="445">
        <f>VLOOKUP(L7,ثلاثي3!A5:AK49,15,FALSE)</f>
        <v>0</v>
      </c>
      <c r="D18" s="444"/>
      <c r="E18" s="292">
        <f>دفتر3!G17</f>
        <v>0</v>
      </c>
      <c r="F18" s="292">
        <f>دفتر3!F17</f>
        <v>0</v>
      </c>
      <c r="G18" s="444"/>
      <c r="H18" s="444"/>
      <c r="I18" s="444"/>
    </row>
    <row r="19" spans="1:9" ht="27" customHeight="1" thickTop="1" thickBot="1">
      <c r="A19" s="441"/>
      <c r="B19" s="292">
        <f>VLOOKUP(L7,ثلاثي3!A5:AK49,12,FALSE)</f>
        <v>0</v>
      </c>
      <c r="C19" s="445"/>
      <c r="D19" s="444"/>
      <c r="E19" s="292">
        <f>دفتر3!G18</f>
        <v>0</v>
      </c>
      <c r="F19" s="292">
        <f>دفتر3!F18</f>
        <v>0</v>
      </c>
      <c r="G19" s="444"/>
      <c r="H19" s="444"/>
      <c r="I19" s="444"/>
    </row>
    <row r="20" spans="1:9" ht="26.25" customHeight="1" thickTop="1" thickBot="1">
      <c r="A20" s="442"/>
      <c r="B20" s="292">
        <f>VLOOKUP(L7,ثلاثي3!A5:AK49,13,FALSE)</f>
        <v>0</v>
      </c>
      <c r="C20" s="445"/>
      <c r="D20" s="444"/>
      <c r="E20" s="292">
        <f>دفتر3!G19</f>
        <v>0</v>
      </c>
      <c r="F20" s="292">
        <f>دفتر3!F19</f>
        <v>0</v>
      </c>
      <c r="G20" s="446" t="str">
        <f>VLOOKUP(L7,ثلاثي3!A5:AK49,37,FALSE)</f>
        <v/>
      </c>
      <c r="H20" s="447"/>
      <c r="I20" s="447"/>
    </row>
    <row r="21" spans="1:9" ht="14.25" thickTop="1" thickBot="1">
      <c r="A21" s="259"/>
      <c r="B21" s="260"/>
      <c r="C21" s="277"/>
      <c r="D21" s="288"/>
      <c r="E21" s="279"/>
      <c r="F21" s="280"/>
      <c r="G21" s="447"/>
      <c r="H21" s="447"/>
      <c r="I21" s="447"/>
    </row>
    <row r="22" spans="1:9" ht="14.25" thickTop="1" thickBot="1">
      <c r="A22" s="262"/>
      <c r="B22" s="281"/>
      <c r="C22" s="282"/>
      <c r="D22" s="289"/>
      <c r="E22" s="263"/>
      <c r="F22" s="284"/>
      <c r="G22" s="447"/>
      <c r="H22" s="447"/>
      <c r="I22" s="447"/>
    </row>
    <row r="23" spans="1:9" ht="6.75" customHeight="1" thickTop="1" thickBot="1">
      <c r="A23" s="262"/>
      <c r="B23" s="263"/>
      <c r="C23" s="282"/>
      <c r="D23" s="289"/>
      <c r="E23" s="263"/>
      <c r="F23" s="284"/>
      <c r="G23" s="447"/>
      <c r="H23" s="447"/>
      <c r="I23" s="447"/>
    </row>
    <row r="24" spans="1:9" ht="15" customHeight="1" thickTop="1" thickBot="1">
      <c r="A24" s="265"/>
      <c r="B24" s="285"/>
      <c r="C24" s="286"/>
      <c r="D24" s="266"/>
      <c r="E24" s="266"/>
      <c r="F24" s="287"/>
      <c r="G24" s="447"/>
      <c r="H24" s="447"/>
      <c r="I24" s="447"/>
    </row>
    <row r="25" spans="1:9" ht="16.5" customHeight="1" thickTop="1" thickBot="1">
      <c r="A25" s="426" t="s">
        <v>131</v>
      </c>
      <c r="B25" s="427"/>
      <c r="C25" s="426"/>
      <c r="D25" s="427"/>
      <c r="E25" s="426"/>
      <c r="F25" s="427"/>
      <c r="G25" s="408"/>
      <c r="H25" s="409"/>
      <c r="I25" s="410"/>
    </row>
    <row r="26" spans="1:9" ht="24.75" customHeight="1" thickTop="1" thickBot="1">
      <c r="A26" s="433"/>
      <c r="B26" s="292">
        <f>VLOOKUP(L7,ثلاثي3!A5:AK49,17,FALSE)</f>
        <v>0</v>
      </c>
      <c r="C26" s="402">
        <f>VLOOKUP(L7,ثلاثي3!A5:AK49,25,FALSE)</f>
        <v>0</v>
      </c>
      <c r="D26" s="437"/>
      <c r="E26" s="292">
        <f>دفتر3!G23</f>
        <v>0</v>
      </c>
      <c r="F26" s="292">
        <f>دفتر3!F23</f>
        <v>0</v>
      </c>
      <c r="G26" s="411"/>
      <c r="H26" s="412"/>
      <c r="I26" s="413"/>
    </row>
    <row r="27" spans="1:9" ht="21.75" customHeight="1" thickTop="1" thickBot="1">
      <c r="A27" s="434"/>
      <c r="B27" s="292">
        <f>VLOOKUP(L7,ثلاثي3!A5:AK49,18,FALSE)</f>
        <v>0</v>
      </c>
      <c r="C27" s="403"/>
      <c r="D27" s="438"/>
      <c r="E27" s="292">
        <f>دفتر3!G24</f>
        <v>0</v>
      </c>
      <c r="F27" s="292">
        <f>دفتر3!F24</f>
        <v>0</v>
      </c>
      <c r="G27" s="411"/>
      <c r="H27" s="412"/>
      <c r="I27" s="413"/>
    </row>
    <row r="28" spans="1:9" ht="21" customHeight="1" thickTop="1" thickBot="1">
      <c r="A28" s="434"/>
      <c r="B28" s="292">
        <f>VLOOKUP(L7,ثلاثي3!A5:AK49,19,FALSE)</f>
        <v>0</v>
      </c>
      <c r="C28" s="403"/>
      <c r="D28" s="438"/>
      <c r="E28" s="292">
        <f>دفتر3!G25</f>
        <v>0</v>
      </c>
      <c r="F28" s="292">
        <f>دفتر3!F25</f>
        <v>0</v>
      </c>
      <c r="G28" s="411"/>
      <c r="H28" s="412"/>
      <c r="I28" s="413"/>
    </row>
    <row r="29" spans="1:9" ht="23.25" customHeight="1" thickTop="1" thickBot="1">
      <c r="A29" s="435"/>
      <c r="B29" s="292">
        <f>VLOOKUP(L7,ثلاثي3!A5:AK49,20,FALSE)</f>
        <v>0</v>
      </c>
      <c r="C29" s="403"/>
      <c r="D29" s="438"/>
      <c r="E29" s="292">
        <f>دفتر3!G26</f>
        <v>0</v>
      </c>
      <c r="F29" s="292">
        <f>دفتر3!F26</f>
        <v>0</v>
      </c>
      <c r="G29" s="411"/>
      <c r="H29" s="412"/>
      <c r="I29" s="413"/>
    </row>
    <row r="30" spans="1:9" ht="14.25" customHeight="1" thickTop="1" thickBot="1">
      <c r="A30" s="426" t="s">
        <v>132</v>
      </c>
      <c r="B30" s="427"/>
      <c r="C30" s="403"/>
      <c r="D30" s="438"/>
      <c r="E30" s="428"/>
      <c r="F30" s="429"/>
      <c r="G30" s="411"/>
      <c r="H30" s="412"/>
      <c r="I30" s="413"/>
    </row>
    <row r="31" spans="1:9" ht="24.75" customHeight="1" thickTop="1" thickBot="1">
      <c r="A31" s="440"/>
      <c r="B31" s="303">
        <f>VLOOKUP(L7,ثلاثي3!A5:AK49,21,FALSE)</f>
        <v>0</v>
      </c>
      <c r="C31" s="403"/>
      <c r="D31" s="438"/>
      <c r="E31" s="292">
        <f>دفتر3!G27</f>
        <v>0</v>
      </c>
      <c r="F31" s="292">
        <f>دفتر3!F27</f>
        <v>0</v>
      </c>
      <c r="G31" s="411"/>
      <c r="H31" s="412"/>
      <c r="I31" s="413"/>
    </row>
    <row r="32" spans="1:9" ht="14.25" thickTop="1" thickBot="1">
      <c r="A32" s="441"/>
      <c r="B32" s="417">
        <f>VLOOKUP(L7,ثلاثي3!A5:AK49,22,FALSE)</f>
        <v>0</v>
      </c>
      <c r="C32" s="403"/>
      <c r="D32" s="438"/>
      <c r="E32" s="418">
        <f>دفتر3!G28</f>
        <v>0</v>
      </c>
      <c r="F32" s="418">
        <f>دفتر3!F28</f>
        <v>0</v>
      </c>
      <c r="G32" s="414"/>
      <c r="H32" s="415"/>
      <c r="I32" s="416"/>
    </row>
    <row r="33" spans="1:9" ht="9.75" customHeight="1" thickTop="1" thickBot="1">
      <c r="A33" s="442"/>
      <c r="B33" s="407"/>
      <c r="C33" s="403"/>
      <c r="D33" s="438"/>
      <c r="E33" s="419"/>
      <c r="F33" s="419"/>
      <c r="G33" s="420"/>
      <c r="H33" s="421"/>
      <c r="I33" s="422"/>
    </row>
    <row r="34" spans="1:9" ht="12.75" customHeight="1" thickTop="1" thickBot="1">
      <c r="A34" s="426" t="s">
        <v>133</v>
      </c>
      <c r="B34" s="427"/>
      <c r="C34" s="403"/>
      <c r="D34" s="438"/>
      <c r="E34" s="428"/>
      <c r="F34" s="429"/>
      <c r="G34" s="423"/>
      <c r="H34" s="424"/>
      <c r="I34" s="425"/>
    </row>
    <row r="35" spans="1:9" ht="14.25" thickTop="1" thickBot="1">
      <c r="A35" s="430"/>
      <c r="B35" s="417">
        <f>IF(VLOOKUP(L7,ثلاثي3!A5:AK49,23,FALSE)=7.77,"معفى",VLOOKUP(L7,ثلاثي3!A5:AK49,23,FALSE))</f>
        <v>0</v>
      </c>
      <c r="C35" s="403"/>
      <c r="D35" s="438"/>
      <c r="E35" s="432">
        <f>دفتر3!G29</f>
        <v>0</v>
      </c>
      <c r="F35" s="432">
        <f>دفتر3!F29</f>
        <v>0</v>
      </c>
      <c r="G35" s="423"/>
      <c r="H35" s="424"/>
      <c r="I35" s="425"/>
    </row>
    <row r="36" spans="1:9" ht="9" customHeight="1" thickTop="1" thickBot="1">
      <c r="A36" s="431"/>
      <c r="B36" s="407"/>
      <c r="C36" s="436"/>
      <c r="D36" s="439"/>
      <c r="E36" s="432"/>
      <c r="F36" s="432"/>
      <c r="G36" s="423" t="s">
        <v>134</v>
      </c>
      <c r="H36" s="424"/>
      <c r="I36" s="425"/>
    </row>
    <row r="37" spans="1:9" ht="13.5" thickTop="1">
      <c r="A37" s="293"/>
      <c r="B37" s="294"/>
      <c r="C37" s="294"/>
      <c r="D37" s="294"/>
      <c r="E37" s="294"/>
      <c r="F37" s="295"/>
      <c r="G37" s="423"/>
      <c r="H37" s="424"/>
      <c r="I37" s="425"/>
    </row>
    <row r="38" spans="1:9">
      <c r="A38" s="296"/>
      <c r="B38" s="297"/>
      <c r="C38" s="297"/>
      <c r="D38" s="297"/>
      <c r="E38" s="297"/>
      <c r="F38" s="298"/>
      <c r="G38" s="423"/>
      <c r="H38" s="424"/>
      <c r="I38" s="425"/>
    </row>
    <row r="39" spans="1:9" ht="19.5" customHeight="1" thickBot="1">
      <c r="A39" s="296"/>
      <c r="B39" s="297"/>
      <c r="C39" s="297"/>
      <c r="D39" s="297"/>
      <c r="E39" s="297"/>
      <c r="F39" s="298"/>
      <c r="G39" s="423"/>
      <c r="H39" s="424"/>
      <c r="I39" s="425"/>
    </row>
    <row r="40" spans="1:9" ht="25.5" customHeight="1" thickTop="1" thickBot="1">
      <c r="A40" s="299"/>
      <c r="B40" s="291">
        <f>VLOOKUP(L7,ثلاثي3!A5:AK49,27,FALSE)</f>
        <v>0</v>
      </c>
      <c r="C40" s="402">
        <f>VLOOKUP(L7,ثلاثي3!A5:AK49,32,FALSE)</f>
        <v>0</v>
      </c>
      <c r="D40" s="405"/>
      <c r="E40" s="292">
        <f>دفتر3!G33</f>
        <v>0</v>
      </c>
      <c r="F40" s="292">
        <f>دفتر3!F33</f>
        <v>0</v>
      </c>
      <c r="G40" s="408"/>
      <c r="H40" s="409"/>
      <c r="I40" s="410"/>
    </row>
    <row r="41" spans="1:9" ht="23.25" customHeight="1" thickTop="1" thickBot="1">
      <c r="A41" s="299"/>
      <c r="B41" s="291">
        <f>VLOOKUP(L7,ثلاثي3!A5:AK49,28,FALSE)</f>
        <v>0</v>
      </c>
      <c r="C41" s="403"/>
      <c r="D41" s="406"/>
      <c r="E41" s="292">
        <f>دفتر3!G34</f>
        <v>0</v>
      </c>
      <c r="F41" s="292">
        <f>دفتر3!F34</f>
        <v>0</v>
      </c>
      <c r="G41" s="411"/>
      <c r="H41" s="412"/>
      <c r="I41" s="413"/>
    </row>
    <row r="42" spans="1:9" ht="24.75" customHeight="1" thickTop="1" thickBot="1">
      <c r="A42" s="299"/>
      <c r="B42" s="291">
        <f>VLOOKUP(L7,ثلاثي3!A5:AK49,29,FALSE)</f>
        <v>0</v>
      </c>
      <c r="C42" s="403"/>
      <c r="D42" s="406"/>
      <c r="E42" s="292">
        <f>دفتر3!G35</f>
        <v>0</v>
      </c>
      <c r="F42" s="292">
        <f>دفتر3!F35</f>
        <v>0</v>
      </c>
      <c r="G42" s="411"/>
      <c r="H42" s="412"/>
      <c r="I42" s="413"/>
    </row>
    <row r="43" spans="1:9" ht="24.75" customHeight="1" thickTop="1" thickBot="1">
      <c r="A43" s="272"/>
      <c r="B43" s="302">
        <f>VLOOKUP(L7,ثلاثي3!A5:AK49,30,FALSE)</f>
        <v>0</v>
      </c>
      <c r="C43" s="404"/>
      <c r="D43" s="407"/>
      <c r="E43" s="292">
        <f>دفتر3!G36</f>
        <v>0</v>
      </c>
      <c r="F43" s="292">
        <f>دفتر3!F36</f>
        <v>0</v>
      </c>
      <c r="G43" s="414"/>
      <c r="H43" s="415"/>
      <c r="I43" s="416"/>
    </row>
    <row r="44" spans="1:9" ht="21" customHeight="1" thickTop="1">
      <c r="A44" s="300"/>
      <c r="B44" s="263"/>
      <c r="C44" s="301"/>
      <c r="D44" s="301"/>
      <c r="E44" s="263"/>
      <c r="F44" s="263"/>
      <c r="G44" s="263"/>
      <c r="H44" s="263"/>
      <c r="I44" s="263"/>
    </row>
  </sheetData>
  <sheetProtection deleteRows="0" selectLockedCells="1"/>
  <mergeCells count="40">
    <mergeCell ref="C40:C43"/>
    <mergeCell ref="D40:D43"/>
    <mergeCell ref="G40:I43"/>
    <mergeCell ref="B32:B33"/>
    <mergeCell ref="E32:E33"/>
    <mergeCell ref="F32:F33"/>
    <mergeCell ref="G33:I35"/>
    <mergeCell ref="A34:B34"/>
    <mergeCell ref="E34:F34"/>
    <mergeCell ref="A35:A36"/>
    <mergeCell ref="B35:B36"/>
    <mergeCell ref="E35:E36"/>
    <mergeCell ref="F35:F36"/>
    <mergeCell ref="A25:B25"/>
    <mergeCell ref="C25:D25"/>
    <mergeCell ref="E25:F25"/>
    <mergeCell ref="G25:I32"/>
    <mergeCell ref="A26:A29"/>
    <mergeCell ref="C26:C36"/>
    <mergeCell ref="D26:D36"/>
    <mergeCell ref="A30:B30"/>
    <mergeCell ref="E30:F30"/>
    <mergeCell ref="A31:A33"/>
    <mergeCell ref="G36:I39"/>
    <mergeCell ref="G16:I16"/>
    <mergeCell ref="G17:I19"/>
    <mergeCell ref="A18:A20"/>
    <mergeCell ref="C18:C20"/>
    <mergeCell ref="D18:D20"/>
    <mergeCell ref="G20:I24"/>
    <mergeCell ref="C13:C16"/>
    <mergeCell ref="D13:D16"/>
    <mergeCell ref="G14:G15"/>
    <mergeCell ref="H14:H15"/>
    <mergeCell ref="I14:I15"/>
    <mergeCell ref="D7:F7"/>
    <mergeCell ref="B8:C8"/>
    <mergeCell ref="E8:F8"/>
    <mergeCell ref="G8:H8"/>
    <mergeCell ref="G9:I12"/>
  </mergeCells>
  <dataValidations count="1">
    <dataValidation type="whole" allowBlank="1" showInputMessage="1" showErrorMessage="1" sqref="L7">
      <formula1>1</formula1>
      <formula2>45</formula2>
    </dataValidation>
  </dataValidations>
  <pageMargins left="0" right="0" top="0.19685039370078741" bottom="0.19685039370078741" header="0.51181102362204722" footer="0.51181102362204722"/>
  <pageSetup paperSize="9" scale="98" orientation="portrait" r:id="rId1"/>
  <headerFooter alignWithMargins="0"/>
  <colBreaks count="1" manualBreakCount="1">
    <brk id="9" max="43" man="1"/>
  </colBreaks>
  <drawing r:id="rId2"/>
  <legacyDrawing r:id="rId3"/>
</worksheet>
</file>

<file path=xl/worksheets/sheet12.xml><?xml version="1.0" encoding="utf-8"?>
<worksheet xmlns="http://schemas.openxmlformats.org/spreadsheetml/2006/main" xmlns:r="http://schemas.openxmlformats.org/officeDocument/2006/relationships">
  <sheetPr>
    <tabColor theme="6" tint="0.39997558519241921"/>
  </sheetPr>
  <dimension ref="A1:I37"/>
  <sheetViews>
    <sheetView rightToLeft="1" zoomScaleSheetLayoutView="84" workbookViewId="0">
      <selection activeCell="C1" sqref="C1:E5"/>
    </sheetView>
  </sheetViews>
  <sheetFormatPr baseColWidth="10" defaultRowHeight="15"/>
  <cols>
    <col min="1" max="1" width="7.42578125" customWidth="1"/>
    <col min="2" max="2" width="17.140625" customWidth="1"/>
    <col min="3" max="5" width="9.85546875" customWidth="1"/>
    <col min="6" max="6" width="11.42578125" customWidth="1"/>
    <col min="9" max="9" width="16.140625" customWidth="1"/>
    <col min="10" max="13" width="8.28515625" customWidth="1"/>
  </cols>
  <sheetData>
    <row r="1" spans="1:9" ht="15.75">
      <c r="A1" s="122" t="s">
        <v>5</v>
      </c>
      <c r="B1" s="123"/>
      <c r="C1" s="339">
        <f>المدخلات!I1</f>
        <v>0</v>
      </c>
      <c r="D1" s="340"/>
      <c r="E1" s="341"/>
    </row>
    <row r="2" spans="1:9" ht="18" customHeight="1">
      <c r="A2" s="122" t="s">
        <v>6</v>
      </c>
      <c r="B2" s="123"/>
      <c r="C2" s="339">
        <f>المدخلات!I2</f>
        <v>0</v>
      </c>
      <c r="D2" s="340"/>
      <c r="E2" s="341"/>
      <c r="F2" s="246"/>
      <c r="G2" s="246"/>
      <c r="H2" s="246"/>
      <c r="I2" s="246"/>
    </row>
    <row r="3" spans="1:9" ht="15.75">
      <c r="A3" s="122" t="s">
        <v>7</v>
      </c>
      <c r="B3" s="123"/>
      <c r="C3" s="339">
        <f>المدخلات!I3</f>
        <v>0</v>
      </c>
      <c r="D3" s="340"/>
      <c r="E3" s="341"/>
    </row>
    <row r="4" spans="1:9" ht="15.75">
      <c r="A4" s="122" t="s">
        <v>8</v>
      </c>
      <c r="B4" s="123"/>
      <c r="C4" s="339">
        <f>المدخلات!I4</f>
        <v>0</v>
      </c>
      <c r="D4" s="340"/>
      <c r="E4" s="341"/>
    </row>
    <row r="5" spans="1:9" ht="15.75">
      <c r="A5" s="122" t="s">
        <v>9</v>
      </c>
      <c r="B5" s="123"/>
      <c r="C5" s="339" t="str">
        <f>المدخلات!I5</f>
        <v>2019-2018</v>
      </c>
      <c r="D5" s="340"/>
      <c r="E5" s="341"/>
    </row>
    <row r="7" spans="1:9" ht="21.75" customHeight="1">
      <c r="C7" s="254" t="s">
        <v>125</v>
      </c>
      <c r="D7" s="246"/>
      <c r="E7" s="246"/>
    </row>
    <row r="9" spans="1:9">
      <c r="B9" s="253" t="s">
        <v>51</v>
      </c>
      <c r="C9" s="252" t="s">
        <v>122</v>
      </c>
      <c r="D9" s="252" t="s">
        <v>123</v>
      </c>
      <c r="E9" s="252" t="s">
        <v>124</v>
      </c>
    </row>
    <row r="10" spans="1:9">
      <c r="B10" s="251" t="s">
        <v>76</v>
      </c>
      <c r="C10" s="244">
        <f>ثلاثي1!S66</f>
        <v>0</v>
      </c>
      <c r="D10" s="243">
        <f>ثلاثي2!S66</f>
        <v>0</v>
      </c>
      <c r="E10" s="243">
        <f>ثلاثي3!S66</f>
        <v>0</v>
      </c>
      <c r="F10" s="245"/>
    </row>
    <row r="11" spans="1:9">
      <c r="B11" s="251" t="s">
        <v>16</v>
      </c>
      <c r="C11" s="244">
        <f>ثلاثي1!S67</f>
        <v>0</v>
      </c>
      <c r="D11" s="243">
        <f>ثلاثي2!S67</f>
        <v>0</v>
      </c>
      <c r="E11" s="243">
        <f>ثلاثي3!S67</f>
        <v>0</v>
      </c>
      <c r="F11" s="245"/>
    </row>
    <row r="12" spans="1:9">
      <c r="B12" s="251" t="s">
        <v>72</v>
      </c>
      <c r="C12" s="244">
        <f>ثلاثي1!S68</f>
        <v>0</v>
      </c>
      <c r="D12" s="243">
        <f>ثلاثي2!S68</f>
        <v>0</v>
      </c>
      <c r="E12" s="243">
        <f>ثلاثي3!S68</f>
        <v>0</v>
      </c>
      <c r="F12" s="245"/>
    </row>
    <row r="13" spans="1:9">
      <c r="B13" s="251" t="s">
        <v>18</v>
      </c>
      <c r="C13" s="244">
        <f>ثلاثي1!S69</f>
        <v>0</v>
      </c>
      <c r="D13" s="243">
        <f>ثلاثي2!S69</f>
        <v>0</v>
      </c>
      <c r="E13" s="243">
        <f>ثلاثي3!S69</f>
        <v>0</v>
      </c>
      <c r="F13" s="245"/>
    </row>
    <row r="14" spans="1:9">
      <c r="B14" s="251" t="s">
        <v>19</v>
      </c>
      <c r="C14" s="244">
        <f>ثلاثي1!S70</f>
        <v>0</v>
      </c>
      <c r="D14" s="243">
        <f>ثلاثي2!S70</f>
        <v>0</v>
      </c>
      <c r="E14" s="243">
        <f>ثلاثي3!S70</f>
        <v>0</v>
      </c>
      <c r="F14" s="245"/>
    </row>
    <row r="33" spans="2:5">
      <c r="B33" s="465" t="s">
        <v>110</v>
      </c>
      <c r="C33" s="465"/>
      <c r="D33" s="465"/>
      <c r="E33" s="465"/>
    </row>
    <row r="34" spans="2:5">
      <c r="B34" s="247"/>
      <c r="C34" s="248" t="s">
        <v>66</v>
      </c>
      <c r="D34" s="248" t="s">
        <v>67</v>
      </c>
      <c r="E34" s="247" t="s">
        <v>68</v>
      </c>
    </row>
    <row r="35" spans="2:5">
      <c r="B35" s="247" t="s">
        <v>69</v>
      </c>
      <c r="C35" s="249">
        <f>ثلاثي3!AT7</f>
        <v>0</v>
      </c>
      <c r="D35" s="249">
        <f>ثلاثي3!AU7</f>
        <v>0</v>
      </c>
      <c r="E35" s="249">
        <f>ثلاثي3!AV7</f>
        <v>0</v>
      </c>
    </row>
    <row r="36" spans="2:5">
      <c r="B36" s="247" t="s">
        <v>70</v>
      </c>
      <c r="C36" s="249">
        <f>ثلاثي3!AT8</f>
        <v>0</v>
      </c>
      <c r="D36" s="249">
        <f>ثلاثي3!AU8</f>
        <v>0</v>
      </c>
      <c r="E36" s="249">
        <f>ثلاثي3!AV8</f>
        <v>0</v>
      </c>
    </row>
    <row r="37" spans="2:5">
      <c r="B37" s="247" t="s">
        <v>68</v>
      </c>
      <c r="C37" s="249">
        <f>SUM(C35:C36)</f>
        <v>0</v>
      </c>
      <c r="D37" s="249">
        <f>SUM(D35:D36)</f>
        <v>0</v>
      </c>
      <c r="E37" s="250"/>
    </row>
  </sheetData>
  <mergeCells count="6">
    <mergeCell ref="C1:E1"/>
    <mergeCell ref="B33:E33"/>
    <mergeCell ref="C2:E2"/>
    <mergeCell ref="C3:E3"/>
    <mergeCell ref="C4:E4"/>
    <mergeCell ref="C5:E5"/>
  </mergeCells>
  <conditionalFormatting sqref="C10:E10">
    <cfRule type="colorScale" priority="6">
      <colorScale>
        <cfvo type="min" val="0"/>
        <cfvo type="percentile" val="50"/>
        <cfvo type="max" val="0"/>
        <color rgb="FFF8696B"/>
        <color rgb="FFFFEB84"/>
        <color rgb="FF63BE7B"/>
      </colorScale>
    </cfRule>
  </conditionalFormatting>
  <conditionalFormatting sqref="C11:E11">
    <cfRule type="colorScale" priority="5">
      <colorScale>
        <cfvo type="min" val="0"/>
        <cfvo type="percentile" val="50"/>
        <cfvo type="max" val="0"/>
        <color rgb="FFF8696B"/>
        <color rgb="FFFFEB84"/>
        <color rgb="FF63BE7B"/>
      </colorScale>
    </cfRule>
  </conditionalFormatting>
  <conditionalFormatting sqref="C12:E12">
    <cfRule type="colorScale" priority="4">
      <colorScale>
        <cfvo type="min" val="0"/>
        <cfvo type="percentile" val="50"/>
        <cfvo type="max" val="0"/>
        <color rgb="FFF8696B"/>
        <color rgb="FFFFEB84"/>
        <color rgb="FF63BE7B"/>
      </colorScale>
    </cfRule>
  </conditionalFormatting>
  <conditionalFormatting sqref="C13:E13">
    <cfRule type="colorScale" priority="3">
      <colorScale>
        <cfvo type="min" val="0"/>
        <cfvo type="percentile" val="50"/>
        <cfvo type="max" val="0"/>
        <color rgb="FFF8696B"/>
        <color rgb="FFFFEB84"/>
        <color rgb="FF63BE7B"/>
      </colorScale>
    </cfRule>
  </conditionalFormatting>
  <conditionalFormatting sqref="C14:E14">
    <cfRule type="colorScale" priority="2">
      <colorScale>
        <cfvo type="min" val="0"/>
        <cfvo type="percentile" val="50"/>
        <cfvo type="max" val="0"/>
        <color rgb="FFF8696B"/>
        <color rgb="FFFFEB84"/>
        <color rgb="FF63BE7B"/>
      </colorScale>
    </cfRule>
  </conditionalFormatting>
  <pageMargins left="0.7" right="0.7" top="0.75" bottom="0.75" header="0.3" footer="0.3"/>
  <pageSetup paperSize="9" scale="98" orientation="portrait" verticalDpi="0" r:id="rId1"/>
  <drawing r:id="rId2"/>
  <extLst>
    <ext xmlns:x14="http://schemas.microsoft.com/office/spreadsheetml/2009/9/main" uri="{05C60535-1F16-4fd2-B633-F4F36F0B64E0}">
      <x14:sparklineGroups xmlns:xm="http://schemas.microsoft.com/office/excel/2006/main">
        <x14:sparklineGroup displayEmptyCellsAs="gap" markers="1" first="1" last="1">
          <x14:colorSeries rgb="FF376092"/>
          <x14:colorNegative rgb="FFD00000"/>
          <x14:colorAxis rgb="FF000000"/>
          <x14:colorMarkers rgb="FFD00000"/>
          <x14:colorFirst rgb="FFD00000"/>
          <x14:colorLast rgb="FFD00000"/>
          <x14:colorHigh rgb="FFD00000"/>
          <x14:colorLow rgb="FFD00000"/>
          <x14:sparklines>
            <x14:sparkline>
              <xm:f>'متابعة القسم'!C10:E10</xm:f>
              <xm:sqref>F10</xm:sqref>
            </x14:sparkline>
            <x14:sparkline>
              <xm:f>'متابعة القسم'!C11:E11</xm:f>
              <xm:sqref>F11</xm:sqref>
            </x14:sparkline>
            <x14:sparkline>
              <xm:f>'متابعة القسم'!C12:E12</xm:f>
              <xm:sqref>F12</xm:sqref>
            </x14:sparkline>
            <x14:sparkline>
              <xm:f>'متابعة القسم'!C13:E13</xm:f>
              <xm:sqref>F13</xm:sqref>
            </x14:sparkline>
            <x14:sparkline>
              <xm:f>'متابعة القسم'!C14:E14</xm:f>
              <xm:sqref>F14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6</vt:i4>
      </vt:variant>
    </vt:vector>
  </HeadingPairs>
  <TitlesOfParts>
    <vt:vector size="18" baseType="lpstr">
      <vt:lpstr>مساعدة</vt:lpstr>
      <vt:lpstr>المدخلات</vt:lpstr>
      <vt:lpstr>ثلاثي1</vt:lpstr>
      <vt:lpstr>دفتر1</vt:lpstr>
      <vt:lpstr>livr1</vt:lpstr>
      <vt:lpstr>ثلاثي2</vt:lpstr>
      <vt:lpstr>دفتر2</vt:lpstr>
      <vt:lpstr>livr2</vt:lpstr>
      <vt:lpstr>ثلاثي3</vt:lpstr>
      <vt:lpstr>دفتر3</vt:lpstr>
      <vt:lpstr>livr3</vt:lpstr>
      <vt:lpstr>متابعة القسم</vt:lpstr>
      <vt:lpstr>livr1!Zone_d_impression</vt:lpstr>
      <vt:lpstr>livr2!Zone_d_impression</vt:lpstr>
      <vt:lpstr>livr3!Zone_d_impression</vt:lpstr>
      <vt:lpstr>ثلاثي3!Zone_d_impression</vt:lpstr>
      <vt:lpstr>دفتر3!Zone_d_impression</vt:lpstr>
      <vt:lpstr>'متابعة القسم'!Zone_d_impression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2018-12-05T19:55:33Z</dcterms:modified>
</cp:coreProperties>
</file>