
<file path=[Content_Types].xml><?xml version="1.0" encoding="utf-8"?>
<Types xmlns="http://schemas.openxmlformats.org/package/2006/content-types">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charts/chart78.xml" ContentType="application/vnd.openxmlformats-officedocument.drawingml.chart+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charts/chart67.xml" ContentType="application/vnd.openxmlformats-officedocument.drawingml.chart+xml"/>
  <Override PartName="/xl/charts/style2.xml" ContentType="application/vnd.ms-office.chartstyle+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hart56.xml" ContentType="application/vnd.openxmlformats-officedocument.drawingml.chart+xml"/>
  <Override PartName="/xl/charts/chart74.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charts/chart63.xml" ContentType="application/vnd.openxmlformats-officedocument.drawingml.chart+xml"/>
  <Override PartName="/xl/charts/chart72.xml" ContentType="application/vnd.openxmlformats-officedocument.drawingml.chart+xml"/>
  <Override PartName="/xl/ctrlProps/ctrlProp6.xml" ContentType="application/vnd.ms-excel.controlproperties+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harts/chart70.xml" ContentType="application/vnd.openxmlformats-officedocument.drawingml.chart+xml"/>
  <Override PartName="/xl/ctrlProps/ctrlProp4.xml" ContentType="application/vnd.ms-excel.controlproperties+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xl/charts/colors1.xml" ContentType="application/vnd.ms-office.chartcolorstyle+xml"/>
  <Override PartName="/xl/ctrlProps/ctrlProp2.xml" ContentType="application/vnd.ms-excel.control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Default Extension="jpeg" ContentType="image/jpeg"/>
  <Override PartName="/xl/drawings/drawing5.xml" ContentType="application/vnd.openxmlformats-officedocument.drawing+xml"/>
  <Override PartName="/xl/charts/chart59.xml" ContentType="application/vnd.openxmlformats-officedocument.drawingml.chart+xml"/>
  <Override PartName="/xl/charts/chart79.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xl/charts/chart68.xml" ContentType="application/vnd.openxmlformats-officedocument.drawingml.chart+xml"/>
  <Override PartName="/xl/charts/chart77.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75.xml" ContentType="application/vnd.openxmlformats-officedocument.drawingml.chart+xml"/>
  <Override PartName="/xl/charts/chart17.xml" ContentType="application/vnd.openxmlformats-officedocument.drawingml.chart+xml"/>
  <Default Extension="vml" ContentType="application/vnd.openxmlformats-officedocument.vmlDrawing"/>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charts/chart73.xml" ContentType="application/vnd.openxmlformats-officedocument.drawingml.chart+xml"/>
  <Override PartName="/xl/calcChain.xml" ContentType="application/vnd.openxmlformats-officedocument.spreadsheetml.calcChain+xml"/>
  <Override PartName="/xl/ctrlProps/ctrlProp5.xml" ContentType="application/vnd.ms-excel.controlproperties+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71.xml" ContentType="application/vnd.openxmlformats-officedocument.drawingml.chart+xml"/>
  <Override PartName="/xl/drawings/drawing10.xml" ContentType="application/vnd.openxmlformats-officedocument.drawing+xml"/>
  <Override PartName="/xl/charts/colors2.xml" ContentType="application/vnd.ms-office.chartcolorstyle+xml"/>
  <Override PartName="/xl/ctrlProps/ctrlProp3.xml" ContentType="application/vnd.ms-excel.controlproperties+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69.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charts/chart58.xml" ContentType="application/vnd.openxmlformats-officedocument.drawingml.chart+xml"/>
  <Override PartName="/xl/charts/chart76.xml" ContentType="application/vnd.openxmlformats-officedocument.drawingml.chart+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harts/chart6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490" windowHeight="7755" tabRatio="920" activeTab="8"/>
  </bookViews>
  <sheets>
    <sheet name="مساعدة" sheetId="16" r:id="rId1"/>
    <sheet name="المدخلات" sheetId="2" r:id="rId2"/>
    <sheet name="ثلاثي1" sheetId="3" r:id="rId3"/>
    <sheet name="دفتر1" sheetId="5" r:id="rId4"/>
    <sheet name="livr1" sheetId="13" r:id="rId5"/>
    <sheet name="ثلاثي2" sheetId="6" r:id="rId6"/>
    <sheet name="دفتر2" sheetId="7" r:id="rId7"/>
    <sheet name="livr2" sheetId="14" r:id="rId8"/>
    <sheet name="ثلاثي3" sheetId="8" r:id="rId9"/>
    <sheet name="دفتر3" sheetId="9" r:id="rId10"/>
    <sheet name="livr3" sheetId="15" r:id="rId11"/>
    <sheet name="متابعة القسم" sheetId="10" r:id="rId12"/>
  </sheets>
  <definedNames>
    <definedName name="_xlnm.Print_Area" localSheetId="4">livr1!$A$1:$J$38</definedName>
    <definedName name="_xlnm.Print_Area" localSheetId="7">livr2!$A$1:$J$38</definedName>
    <definedName name="_xlnm.Print_Area" localSheetId="10">livr3!$A$1:$J$38</definedName>
    <definedName name="_xlnm.Print_Area" localSheetId="8">ثلاثي3!$A$1:$BA$211</definedName>
    <definedName name="_xlnm.Print_Area" localSheetId="9">دفتر3!$B$1:$S$47</definedName>
    <definedName name="_xlnm.Print_Area" localSheetId="11">'متابعة القسم'!$A$1:$H$49</definedName>
    <definedName name="_xlnm.Print_Area" localSheetId="0">مساعدة!#REF!</definedName>
  </definedNames>
  <calcPr calcId="124519"/>
</workbook>
</file>

<file path=xl/calcChain.xml><?xml version="1.0" encoding="utf-8"?>
<calcChain xmlns="http://schemas.openxmlformats.org/spreadsheetml/2006/main">
  <c r="B44" i="9"/>
  <c r="G116" i="8"/>
  <c r="E116"/>
  <c r="E117" s="1"/>
  <c r="C116"/>
  <c r="I110"/>
  <c r="I111" s="1"/>
  <c r="E110"/>
  <c r="E111" s="1"/>
  <c r="I109"/>
  <c r="G109"/>
  <c r="G110" s="1"/>
  <c r="E109"/>
  <c r="C109"/>
  <c r="C110" s="1"/>
  <c r="G103"/>
  <c r="G102"/>
  <c r="E102"/>
  <c r="E103" s="1"/>
  <c r="C102"/>
  <c r="I97"/>
  <c r="E97"/>
  <c r="I96"/>
  <c r="G96"/>
  <c r="E96"/>
  <c r="C96"/>
  <c r="Z61"/>
  <c r="Z62" s="1"/>
  <c r="Y61"/>
  <c r="X61"/>
  <c r="X62" s="1"/>
  <c r="T61"/>
  <c r="T62" s="1"/>
  <c r="S61"/>
  <c r="R61"/>
  <c r="R62" s="1"/>
  <c r="Q61"/>
  <c r="M61"/>
  <c r="L61"/>
  <c r="L62" s="1"/>
  <c r="K61"/>
  <c r="G61"/>
  <c r="F61"/>
  <c r="F62" s="1"/>
  <c r="E61"/>
  <c r="D61"/>
  <c r="D62" s="1"/>
  <c r="T59"/>
  <c r="R59"/>
  <c r="F59"/>
  <c r="D59"/>
  <c r="Z58"/>
  <c r="Z59" s="1"/>
  <c r="Y58"/>
  <c r="Y62" s="1"/>
  <c r="X58"/>
  <c r="X59" s="1"/>
  <c r="T58"/>
  <c r="S58"/>
  <c r="S59" s="1"/>
  <c r="R58"/>
  <c r="Q58"/>
  <c r="Q59" s="1"/>
  <c r="M58"/>
  <c r="M62" s="1"/>
  <c r="L58"/>
  <c r="L59" s="1"/>
  <c r="K58"/>
  <c r="K62" s="1"/>
  <c r="G58"/>
  <c r="G59" s="1"/>
  <c r="F58"/>
  <c r="E58"/>
  <c r="E59" s="1"/>
  <c r="D58"/>
  <c r="Z57"/>
  <c r="Y57"/>
  <c r="X57"/>
  <c r="T57"/>
  <c r="T57" a="1"/>
  <c r="S57"/>
  <c r="R57"/>
  <c r="Q57"/>
  <c r="M57"/>
  <c r="L57"/>
  <c r="K57"/>
  <c r="G57"/>
  <c r="F57"/>
  <c r="E57"/>
  <c r="D57"/>
  <c r="Z56"/>
  <c r="Y56"/>
  <c r="X56"/>
  <c r="T56"/>
  <c r="T56" a="1"/>
  <c r="S56"/>
  <c r="R56"/>
  <c r="Q56"/>
  <c r="M56"/>
  <c r="L56"/>
  <c r="K56"/>
  <c r="G56"/>
  <c r="F56"/>
  <c r="E56"/>
  <c r="D56"/>
  <c r="Z55"/>
  <c r="Y55"/>
  <c r="X55"/>
  <c r="T55"/>
  <c r="T55" a="1"/>
  <c r="S55"/>
  <c r="R55"/>
  <c r="Q55"/>
  <c r="M55"/>
  <c r="L55"/>
  <c r="K55"/>
  <c r="G55"/>
  <c r="F55"/>
  <c r="E55"/>
  <c r="D55"/>
  <c r="Z54"/>
  <c r="Y54"/>
  <c r="X54"/>
  <c r="AL49"/>
  <c r="C49"/>
  <c r="B49"/>
  <c r="AJ49" s="1"/>
  <c r="A49"/>
  <c r="AI49" s="1"/>
  <c r="AL48"/>
  <c r="C48"/>
  <c r="B48"/>
  <c r="AJ48" s="1"/>
  <c r="A48"/>
  <c r="AI48" s="1"/>
  <c r="AL47"/>
  <c r="C47"/>
  <c r="B47"/>
  <c r="AJ47" s="1"/>
  <c r="A47"/>
  <c r="AI47" s="1"/>
  <c r="AL46"/>
  <c r="C46"/>
  <c r="B46"/>
  <c r="AJ46" s="1"/>
  <c r="A46"/>
  <c r="AL45"/>
  <c r="C45"/>
  <c r="B45"/>
  <c r="AJ45" s="1"/>
  <c r="A45"/>
  <c r="AA45" s="1"/>
  <c r="G116" i="6"/>
  <c r="E116"/>
  <c r="C116"/>
  <c r="I110"/>
  <c r="E110"/>
  <c r="I109"/>
  <c r="G109"/>
  <c r="E109"/>
  <c r="C109"/>
  <c r="G102"/>
  <c r="E102"/>
  <c r="C102"/>
  <c r="I97"/>
  <c r="E97"/>
  <c r="I96"/>
  <c r="G96"/>
  <c r="E96"/>
  <c r="C96"/>
  <c r="Z61"/>
  <c r="Z62" s="1"/>
  <c r="Y61"/>
  <c r="X61"/>
  <c r="X62" s="1"/>
  <c r="T61"/>
  <c r="T62" s="1"/>
  <c r="S61"/>
  <c r="R61"/>
  <c r="R62" s="1"/>
  <c r="Q61"/>
  <c r="M61"/>
  <c r="L61"/>
  <c r="L62" s="1"/>
  <c r="K61"/>
  <c r="G61"/>
  <c r="F61"/>
  <c r="F62" s="1"/>
  <c r="E61"/>
  <c r="D61"/>
  <c r="D62" s="1"/>
  <c r="T59"/>
  <c r="R59"/>
  <c r="F59"/>
  <c r="D59"/>
  <c r="Z58"/>
  <c r="Z59" s="1"/>
  <c r="Y58"/>
  <c r="Y59" s="1"/>
  <c r="X58"/>
  <c r="X59" s="1"/>
  <c r="T58"/>
  <c r="S58"/>
  <c r="S59" s="1"/>
  <c r="R58"/>
  <c r="Q58"/>
  <c r="Q59" s="1"/>
  <c r="M58"/>
  <c r="M62" s="1"/>
  <c r="L58"/>
  <c r="L59" s="1"/>
  <c r="K58"/>
  <c r="K62" s="1"/>
  <c r="G58"/>
  <c r="G59" s="1"/>
  <c r="F58"/>
  <c r="E58"/>
  <c r="E59" s="1"/>
  <c r="D58"/>
  <c r="Z57"/>
  <c r="Y57"/>
  <c r="X57"/>
  <c r="T57"/>
  <c r="T57" a="1"/>
  <c r="S57"/>
  <c r="R57"/>
  <c r="Q57"/>
  <c r="M57"/>
  <c r="L57"/>
  <c r="K57"/>
  <c r="G57"/>
  <c r="F57"/>
  <c r="E57"/>
  <c r="D57"/>
  <c r="Z56"/>
  <c r="Y56"/>
  <c r="X56"/>
  <c r="T56"/>
  <c r="T56" a="1"/>
  <c r="S56"/>
  <c r="R56"/>
  <c r="Q56"/>
  <c r="M56"/>
  <c r="L56"/>
  <c r="K56"/>
  <c r="G56"/>
  <c r="F56"/>
  <c r="E56"/>
  <c r="D56"/>
  <c r="Z55"/>
  <c r="Y55"/>
  <c r="X55"/>
  <c r="T55"/>
  <c r="T55" a="1"/>
  <c r="S55"/>
  <c r="R55"/>
  <c r="Q55"/>
  <c r="M55"/>
  <c r="L55"/>
  <c r="K55"/>
  <c r="G55"/>
  <c r="F55"/>
  <c r="E55"/>
  <c r="D55"/>
  <c r="Z54"/>
  <c r="Y54"/>
  <c r="X54"/>
  <c r="A45"/>
  <c r="B45"/>
  <c r="C45"/>
  <c r="H45"/>
  <c r="I45"/>
  <c r="N45"/>
  <c r="O45"/>
  <c r="U45"/>
  <c r="V45" s="1"/>
  <c r="AA45"/>
  <c r="AB45" s="1"/>
  <c r="A46"/>
  <c r="H46" s="1"/>
  <c r="B46"/>
  <c r="C46"/>
  <c r="N46"/>
  <c r="A47"/>
  <c r="H47" s="1"/>
  <c r="B47"/>
  <c r="C47"/>
  <c r="I47"/>
  <c r="N47"/>
  <c r="U47"/>
  <c r="V47" s="1"/>
  <c r="A48"/>
  <c r="H48" s="1"/>
  <c r="B48"/>
  <c r="C48"/>
  <c r="I48"/>
  <c r="N48"/>
  <c r="AA48"/>
  <c r="A49"/>
  <c r="B49"/>
  <c r="C49"/>
  <c r="H49"/>
  <c r="I49"/>
  <c r="N49"/>
  <c r="O49"/>
  <c r="U49"/>
  <c r="V49" s="1"/>
  <c r="AA49"/>
  <c r="AB49" s="1"/>
  <c r="G116" i="3"/>
  <c r="G117" s="1"/>
  <c r="E116"/>
  <c r="E117" s="1"/>
  <c r="C116"/>
  <c r="C117" s="1"/>
  <c r="E110"/>
  <c r="E111" s="1"/>
  <c r="I109"/>
  <c r="I110" s="1"/>
  <c r="I111" s="1"/>
  <c r="G109"/>
  <c r="G110" s="1"/>
  <c r="E109"/>
  <c r="C109"/>
  <c r="C110" s="1"/>
  <c r="G102"/>
  <c r="G103" s="1"/>
  <c r="E102"/>
  <c r="E103" s="1"/>
  <c r="C102"/>
  <c r="C103" s="1"/>
  <c r="I97"/>
  <c r="I98" s="1"/>
  <c r="E97"/>
  <c r="E98" s="1"/>
  <c r="I96"/>
  <c r="G96"/>
  <c r="G97" s="1"/>
  <c r="E96"/>
  <c r="C96"/>
  <c r="C97" s="1"/>
  <c r="Z61"/>
  <c r="Y61"/>
  <c r="X61"/>
  <c r="T61"/>
  <c r="S61"/>
  <c r="R61"/>
  <c r="Q61"/>
  <c r="M61"/>
  <c r="L61"/>
  <c r="K61"/>
  <c r="G61"/>
  <c r="F61"/>
  <c r="E61"/>
  <c r="D61"/>
  <c r="Z58"/>
  <c r="Y58"/>
  <c r="X58"/>
  <c r="T58"/>
  <c r="S58"/>
  <c r="R58"/>
  <c r="Q58"/>
  <c r="M58"/>
  <c r="L58"/>
  <c r="K58"/>
  <c r="G58"/>
  <c r="F58"/>
  <c r="E58"/>
  <c r="D58"/>
  <c r="Z57"/>
  <c r="Y57"/>
  <c r="X57"/>
  <c r="T57" a="1"/>
  <c r="T57" s="1"/>
  <c r="S57"/>
  <c r="R57"/>
  <c r="Q57"/>
  <c r="M57"/>
  <c r="L57"/>
  <c r="K57"/>
  <c r="G57"/>
  <c r="F57"/>
  <c r="E57"/>
  <c r="D57"/>
  <c r="Z56"/>
  <c r="Y56"/>
  <c r="X56"/>
  <c r="T56" a="1"/>
  <c r="T56" s="1"/>
  <c r="S56"/>
  <c r="R56"/>
  <c r="Q56"/>
  <c r="M56"/>
  <c r="L56"/>
  <c r="K56"/>
  <c r="G56"/>
  <c r="F56"/>
  <c r="E56"/>
  <c r="D56"/>
  <c r="Z55"/>
  <c r="Y55"/>
  <c r="X55"/>
  <c r="T55" a="1"/>
  <c r="T55" s="1"/>
  <c r="S55"/>
  <c r="R55"/>
  <c r="Q55"/>
  <c r="M55"/>
  <c r="L55"/>
  <c r="K55"/>
  <c r="G55"/>
  <c r="F55"/>
  <c r="E55"/>
  <c r="D55"/>
  <c r="A45"/>
  <c r="B45"/>
  <c r="C45"/>
  <c r="H45"/>
  <c r="I45"/>
  <c r="N45"/>
  <c r="O45"/>
  <c r="U45"/>
  <c r="V45" s="1"/>
  <c r="AA45"/>
  <c r="AB45" s="1"/>
  <c r="A46"/>
  <c r="H46" s="1"/>
  <c r="B46"/>
  <c r="C46"/>
  <c r="N46"/>
  <c r="A47"/>
  <c r="H47" s="1"/>
  <c r="B47"/>
  <c r="C47"/>
  <c r="I47"/>
  <c r="N47"/>
  <c r="U47"/>
  <c r="V47" s="1"/>
  <c r="A48"/>
  <c r="H48" s="1"/>
  <c r="B48"/>
  <c r="C48"/>
  <c r="I48"/>
  <c r="N48"/>
  <c r="AA48"/>
  <c r="A49"/>
  <c r="B49"/>
  <c r="C49"/>
  <c r="H49"/>
  <c r="I49"/>
  <c r="N49"/>
  <c r="O49"/>
  <c r="U49"/>
  <c r="V49" s="1"/>
  <c r="AA49"/>
  <c r="AB49" s="1"/>
  <c r="I6" i="2"/>
  <c r="J9"/>
  <c r="I9"/>
  <c r="AA47" i="3" l="1"/>
  <c r="AB47" s="1"/>
  <c r="O47"/>
  <c r="AA46"/>
  <c r="I46"/>
  <c r="AA47" i="6"/>
  <c r="AB47" s="1"/>
  <c r="O47"/>
  <c r="AA46"/>
  <c r="I46"/>
  <c r="I45" i="8"/>
  <c r="E98"/>
  <c r="E105"/>
  <c r="F105" s="1"/>
  <c r="E104"/>
  <c r="G104"/>
  <c r="C97"/>
  <c r="G97"/>
  <c r="I98"/>
  <c r="C103"/>
  <c r="C111"/>
  <c r="G111"/>
  <c r="E118"/>
  <c r="E112"/>
  <c r="I112"/>
  <c r="C117"/>
  <c r="G117"/>
  <c r="F110"/>
  <c r="K59"/>
  <c r="M59"/>
  <c r="Y59"/>
  <c r="E62"/>
  <c r="G62"/>
  <c r="Q62"/>
  <c r="S62"/>
  <c r="AI46"/>
  <c r="U46"/>
  <c r="O46"/>
  <c r="H46"/>
  <c r="AA46"/>
  <c r="AB46" s="1"/>
  <c r="V46"/>
  <c r="N46"/>
  <c r="AI45"/>
  <c r="AB45"/>
  <c r="U45"/>
  <c r="V45" s="1"/>
  <c r="O45"/>
  <c r="H45"/>
  <c r="N45"/>
  <c r="I46"/>
  <c r="I47"/>
  <c r="N47"/>
  <c r="AA47"/>
  <c r="AB47" s="1"/>
  <c r="I48"/>
  <c r="N48"/>
  <c r="AA48"/>
  <c r="AB48" s="1"/>
  <c r="I49"/>
  <c r="N49"/>
  <c r="AA49"/>
  <c r="AB49" s="1"/>
  <c r="H47"/>
  <c r="O47"/>
  <c r="U47"/>
  <c r="V47" s="1"/>
  <c r="H48"/>
  <c r="O48"/>
  <c r="U48"/>
  <c r="V48" s="1"/>
  <c r="H49"/>
  <c r="O49"/>
  <c r="U49"/>
  <c r="V49" s="1"/>
  <c r="K59" i="6"/>
  <c r="M59"/>
  <c r="E62"/>
  <c r="G62"/>
  <c r="Q62"/>
  <c r="S62"/>
  <c r="C103"/>
  <c r="G103"/>
  <c r="C117"/>
  <c r="G117"/>
  <c r="Y62"/>
  <c r="C97"/>
  <c r="G97"/>
  <c r="E98"/>
  <c r="I98"/>
  <c r="E103"/>
  <c r="C110"/>
  <c r="G110"/>
  <c r="E111"/>
  <c r="I111"/>
  <c r="E117"/>
  <c r="AD47"/>
  <c r="AD49"/>
  <c r="AD45"/>
  <c r="AE49"/>
  <c r="AB48"/>
  <c r="U48"/>
  <c r="V48" s="1"/>
  <c r="O48"/>
  <c r="AE47"/>
  <c r="AB46"/>
  <c r="U46"/>
  <c r="V46" s="1"/>
  <c r="O46"/>
  <c r="AE45"/>
  <c r="C98" i="3"/>
  <c r="C99" s="1"/>
  <c r="G98"/>
  <c r="G99" s="1"/>
  <c r="E104"/>
  <c r="E105" s="1"/>
  <c r="C118"/>
  <c r="C119" s="1"/>
  <c r="G118"/>
  <c r="G119" s="1"/>
  <c r="C104"/>
  <c r="C105" s="1"/>
  <c r="G104"/>
  <c r="G105" s="1"/>
  <c r="C111"/>
  <c r="C112" s="1"/>
  <c r="G111"/>
  <c r="G112" s="1"/>
  <c r="E118"/>
  <c r="E119" s="1"/>
  <c r="E99"/>
  <c r="I99"/>
  <c r="E112"/>
  <c r="I112"/>
  <c r="AD47"/>
  <c r="AD49"/>
  <c r="AD45"/>
  <c r="AE49"/>
  <c r="AB48"/>
  <c r="U48"/>
  <c r="V48" s="1"/>
  <c r="O48"/>
  <c r="AE47"/>
  <c r="AB46"/>
  <c r="U46"/>
  <c r="V46" s="1"/>
  <c r="O46"/>
  <c r="AE45"/>
  <c r="C2" i="10"/>
  <c r="C3"/>
  <c r="C4"/>
  <c r="C5"/>
  <c r="C1"/>
  <c r="G119" i="8" l="1"/>
  <c r="H119" s="1"/>
  <c r="G118"/>
  <c r="J112"/>
  <c r="J109"/>
  <c r="J111"/>
  <c r="F116"/>
  <c r="F118"/>
  <c r="H110"/>
  <c r="C105"/>
  <c r="D105" s="1"/>
  <c r="C104"/>
  <c r="D102"/>
  <c r="H104"/>
  <c r="J110"/>
  <c r="C119"/>
  <c r="D119" s="1"/>
  <c r="C118"/>
  <c r="F112"/>
  <c r="F109"/>
  <c r="E119"/>
  <c r="F119" s="1"/>
  <c r="G112"/>
  <c r="C112"/>
  <c r="D112" s="1"/>
  <c r="E99"/>
  <c r="F99" s="1"/>
  <c r="I99"/>
  <c r="G98"/>
  <c r="C99"/>
  <c r="D99" s="1"/>
  <c r="C98"/>
  <c r="D97"/>
  <c r="D116"/>
  <c r="G105"/>
  <c r="H105" s="1"/>
  <c r="F102"/>
  <c r="F103"/>
  <c r="F104"/>
  <c r="F97"/>
  <c r="F111"/>
  <c r="AD48"/>
  <c r="AE46"/>
  <c r="AD46"/>
  <c r="AD49"/>
  <c r="AD47"/>
  <c r="AE49"/>
  <c r="AK49" s="1"/>
  <c r="AE48"/>
  <c r="AE47"/>
  <c r="AK47" s="1"/>
  <c r="AD45"/>
  <c r="AE45"/>
  <c r="AK45" s="1"/>
  <c r="C112" i="6"/>
  <c r="D112" s="1"/>
  <c r="C111"/>
  <c r="E104"/>
  <c r="G99"/>
  <c r="H99" s="1"/>
  <c r="G98"/>
  <c r="G118"/>
  <c r="I112"/>
  <c r="J112" s="1"/>
  <c r="C104"/>
  <c r="E99"/>
  <c r="F99" s="1"/>
  <c r="H96"/>
  <c r="E119"/>
  <c r="F119" s="1"/>
  <c r="E118"/>
  <c r="F116"/>
  <c r="G111"/>
  <c r="J98"/>
  <c r="C98"/>
  <c r="C118"/>
  <c r="E112"/>
  <c r="G105"/>
  <c r="H105" s="1"/>
  <c r="G104"/>
  <c r="H102"/>
  <c r="I99"/>
  <c r="J97"/>
  <c r="AG45"/>
  <c r="AE46"/>
  <c r="AD46"/>
  <c r="AG47"/>
  <c r="AE48"/>
  <c r="AD48"/>
  <c r="AG49"/>
  <c r="AG45" i="3"/>
  <c r="AE46"/>
  <c r="AK46" i="8" s="1"/>
  <c r="AD46" i="3"/>
  <c r="AG47"/>
  <c r="AE48"/>
  <c r="AK48" i="8" s="1"/>
  <c r="AD48" i="3"/>
  <c r="AG49"/>
  <c r="I8" i="15"/>
  <c r="E8"/>
  <c r="H96" i="8" l="1"/>
  <c r="J99"/>
  <c r="J97"/>
  <c r="D109"/>
  <c r="F98"/>
  <c r="D110"/>
  <c r="D98"/>
  <c r="D96"/>
  <c r="H97"/>
  <c r="G99"/>
  <c r="H99" s="1"/>
  <c r="J98"/>
  <c r="J96"/>
  <c r="H102"/>
  <c r="H112"/>
  <c r="H109"/>
  <c r="D118"/>
  <c r="D117"/>
  <c r="F96"/>
  <c r="H103"/>
  <c r="H116"/>
  <c r="D104"/>
  <c r="D103"/>
  <c r="D111"/>
  <c r="H111"/>
  <c r="F117"/>
  <c r="H118"/>
  <c r="H117"/>
  <c r="AM45"/>
  <c r="AG45"/>
  <c r="AM47"/>
  <c r="AG47"/>
  <c r="AM49"/>
  <c r="AG49"/>
  <c r="AM46"/>
  <c r="AG46"/>
  <c r="AM48"/>
  <c r="AG48"/>
  <c r="F112" i="6"/>
  <c r="F109"/>
  <c r="D117"/>
  <c r="D97"/>
  <c r="H110"/>
  <c r="D103"/>
  <c r="H117"/>
  <c r="F98"/>
  <c r="F104"/>
  <c r="J99"/>
  <c r="J96"/>
  <c r="H104"/>
  <c r="H103"/>
  <c r="F110"/>
  <c r="D116"/>
  <c r="C119"/>
  <c r="D119" s="1"/>
  <c r="F96"/>
  <c r="C99"/>
  <c r="J109"/>
  <c r="G112"/>
  <c r="F111"/>
  <c r="F118"/>
  <c r="F117"/>
  <c r="F97"/>
  <c r="D102"/>
  <c r="C105"/>
  <c r="D105" s="1"/>
  <c r="D109"/>
  <c r="J110"/>
  <c r="H116"/>
  <c r="G119"/>
  <c r="H119" s="1"/>
  <c r="H98"/>
  <c r="H97"/>
  <c r="F102"/>
  <c r="E105"/>
  <c r="F105" s="1"/>
  <c r="D111"/>
  <c r="D110"/>
  <c r="J111"/>
  <c r="AG46"/>
  <c r="AG48"/>
  <c r="AG46" i="3"/>
  <c r="AG48"/>
  <c r="I8" i="14"/>
  <c r="E8"/>
  <c r="H98" i="8" l="1"/>
  <c r="H112" i="6"/>
  <c r="H109"/>
  <c r="D99"/>
  <c r="D96"/>
  <c r="F103"/>
  <c r="H118"/>
  <c r="D104"/>
  <c r="H111"/>
  <c r="D98"/>
  <c r="D118"/>
  <c r="E8" i="13"/>
  <c r="I8"/>
  <c r="AL6" i="8" l="1"/>
  <c r="AL7"/>
  <c r="AL8"/>
  <c r="AL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5"/>
  <c r="L37" i="9" l="1"/>
  <c r="L36"/>
  <c r="L35"/>
  <c r="L7"/>
  <c r="B33" l="1"/>
  <c r="L33" s="1"/>
  <c r="B32"/>
  <c r="L32" s="1"/>
  <c r="B31"/>
  <c r="L31" s="1"/>
  <c r="B30"/>
  <c r="L30" s="1"/>
  <c r="B29"/>
  <c r="L29" s="1"/>
  <c r="B27"/>
  <c r="L27" s="1"/>
  <c r="B26"/>
  <c r="L26" s="1"/>
  <c r="B25"/>
  <c r="L25" s="1"/>
  <c r="B24"/>
  <c r="L24" s="1"/>
  <c r="B23"/>
  <c r="L23" s="1"/>
  <c r="B22"/>
  <c r="L22" s="1"/>
  <c r="B20"/>
  <c r="L20" s="1"/>
  <c r="B19"/>
  <c r="L19" s="1"/>
  <c r="B18"/>
  <c r="L18" s="1"/>
  <c r="B17"/>
  <c r="L17" s="1"/>
  <c r="B16"/>
  <c r="L16" s="1"/>
  <c r="B14"/>
  <c r="L14" s="1"/>
  <c r="B13"/>
  <c r="L13" s="1"/>
  <c r="B12"/>
  <c r="L12" s="1"/>
  <c r="B11"/>
  <c r="L11" s="1"/>
  <c r="B10"/>
  <c r="L10" s="1"/>
  <c r="G9"/>
  <c r="F9"/>
  <c r="E9"/>
  <c r="B9"/>
  <c r="L9" s="1"/>
  <c r="F3"/>
  <c r="P3" s="1"/>
  <c r="C3"/>
  <c r="M3" s="1"/>
  <c r="B3"/>
  <c r="L3" s="1"/>
  <c r="H2"/>
  <c r="Q2" s="1"/>
  <c r="F2"/>
  <c r="P2" s="1"/>
  <c r="C2"/>
  <c r="M2" s="1"/>
  <c r="B2"/>
  <c r="L2" s="1"/>
  <c r="H1"/>
  <c r="Q1" s="1"/>
  <c r="F1"/>
  <c r="P1" s="1"/>
  <c r="C1"/>
  <c r="M1" s="1"/>
  <c r="B1"/>
  <c r="L1" s="1"/>
  <c r="E32"/>
  <c r="E31"/>
  <c r="E30"/>
  <c r="E26"/>
  <c r="E25"/>
  <c r="E24"/>
  <c r="E23"/>
  <c r="E19"/>
  <c r="E18"/>
  <c r="E17"/>
  <c r="E13"/>
  <c r="E12"/>
  <c r="E11"/>
  <c r="E10"/>
  <c r="F32"/>
  <c r="F37" i="15" s="1"/>
  <c r="F31" i="9"/>
  <c r="F36" i="15" s="1"/>
  <c r="F30" i="9"/>
  <c r="F35" i="15" s="1"/>
  <c r="F26" i="9"/>
  <c r="F30" i="15" s="1"/>
  <c r="F25" i="9"/>
  <c r="F27" i="15" s="1"/>
  <c r="F24" i="9"/>
  <c r="F26" i="15" s="1"/>
  <c r="F23" i="9"/>
  <c r="F24" i="15" s="1"/>
  <c r="F19" i="9"/>
  <c r="F19" i="15" s="1"/>
  <c r="F18" i="9"/>
  <c r="F18" i="15" s="1"/>
  <c r="F17" i="9"/>
  <c r="F17" i="15" s="1"/>
  <c r="F13" i="9"/>
  <c r="F15" i="15" s="1"/>
  <c r="F12" i="9"/>
  <c r="F14" i="15" s="1"/>
  <c r="F11" i="9"/>
  <c r="F13" i="15" s="1"/>
  <c r="F10" i="9"/>
  <c r="F12" i="15" s="1"/>
  <c r="G32" i="9"/>
  <c r="E37" i="15" s="1"/>
  <c r="G31" i="9"/>
  <c r="E36" i="15" s="1"/>
  <c r="G30" i="9"/>
  <c r="E35" i="15" s="1"/>
  <c r="G26" i="9"/>
  <c r="E30" i="15" s="1"/>
  <c r="G25" i="9"/>
  <c r="E27" i="15" s="1"/>
  <c r="G24" i="9"/>
  <c r="E26" i="15" s="1"/>
  <c r="G23" i="9"/>
  <c r="E24" i="15" s="1"/>
  <c r="G19" i="9"/>
  <c r="E19" i="15" s="1"/>
  <c r="G18" i="9"/>
  <c r="E18" i="15" s="1"/>
  <c r="G17" i="9"/>
  <c r="E17" i="15" s="1"/>
  <c r="G13" i="9"/>
  <c r="E15" i="15" s="1"/>
  <c r="G12" i="9"/>
  <c r="E14" i="15" s="1"/>
  <c r="G11" i="9"/>
  <c r="E13" i="15" s="1"/>
  <c r="G10" i="9"/>
  <c r="E12" i="15" s="1"/>
  <c r="C44" i="8"/>
  <c r="B44"/>
  <c r="AJ44" s="1"/>
  <c r="A44"/>
  <c r="C43"/>
  <c r="B43"/>
  <c r="AJ43" s="1"/>
  <c r="A43"/>
  <c r="C42"/>
  <c r="B42"/>
  <c r="AJ42" s="1"/>
  <c r="A42"/>
  <c r="C41"/>
  <c r="B41"/>
  <c r="AJ41" s="1"/>
  <c r="A41"/>
  <c r="C40"/>
  <c r="B40"/>
  <c r="AJ40" s="1"/>
  <c r="A40"/>
  <c r="C39"/>
  <c r="B39"/>
  <c r="AJ39" s="1"/>
  <c r="A39"/>
  <c r="C38"/>
  <c r="B38"/>
  <c r="AJ38" s="1"/>
  <c r="A38"/>
  <c r="C37"/>
  <c r="B37"/>
  <c r="AJ37" s="1"/>
  <c r="A37"/>
  <c r="C36"/>
  <c r="B36"/>
  <c r="AJ36" s="1"/>
  <c r="A36"/>
  <c r="C35"/>
  <c r="B35"/>
  <c r="AJ35" s="1"/>
  <c r="A35"/>
  <c r="C34"/>
  <c r="B34"/>
  <c r="AJ34" s="1"/>
  <c r="A34"/>
  <c r="C33"/>
  <c r="B33"/>
  <c r="AJ33" s="1"/>
  <c r="A33"/>
  <c r="C32"/>
  <c r="B32"/>
  <c r="AJ32" s="1"/>
  <c r="A32"/>
  <c r="C31"/>
  <c r="B31"/>
  <c r="AJ31" s="1"/>
  <c r="A31"/>
  <c r="C30"/>
  <c r="B30"/>
  <c r="AJ30" s="1"/>
  <c r="A30"/>
  <c r="C29"/>
  <c r="B29"/>
  <c r="AJ29" s="1"/>
  <c r="A29"/>
  <c r="C28"/>
  <c r="B28"/>
  <c r="AJ28" s="1"/>
  <c r="A28"/>
  <c r="C27"/>
  <c r="B27"/>
  <c r="AJ27" s="1"/>
  <c r="A27"/>
  <c r="C26"/>
  <c r="B26"/>
  <c r="AJ26" s="1"/>
  <c r="A26"/>
  <c r="C25"/>
  <c r="B25"/>
  <c r="AJ25" s="1"/>
  <c r="A25"/>
  <c r="C24"/>
  <c r="B24"/>
  <c r="AJ24" s="1"/>
  <c r="A24"/>
  <c r="C23"/>
  <c r="B23"/>
  <c r="AJ23" s="1"/>
  <c r="A23"/>
  <c r="C22"/>
  <c r="B22"/>
  <c r="AJ22" s="1"/>
  <c r="A22"/>
  <c r="C21"/>
  <c r="B21"/>
  <c r="AJ21" s="1"/>
  <c r="A21"/>
  <c r="C20"/>
  <c r="B20"/>
  <c r="AJ20" s="1"/>
  <c r="A20"/>
  <c r="C19"/>
  <c r="B19"/>
  <c r="AJ19" s="1"/>
  <c r="A19"/>
  <c r="C18"/>
  <c r="B18"/>
  <c r="AJ18" s="1"/>
  <c r="A18"/>
  <c r="C17"/>
  <c r="B17"/>
  <c r="AJ17" s="1"/>
  <c r="A17"/>
  <c r="C16"/>
  <c r="B16"/>
  <c r="AJ16" s="1"/>
  <c r="A16"/>
  <c r="C15"/>
  <c r="B15"/>
  <c r="AJ15" s="1"/>
  <c r="A15"/>
  <c r="C14"/>
  <c r="B14"/>
  <c r="AJ14" s="1"/>
  <c r="A14"/>
  <c r="C13"/>
  <c r="B13"/>
  <c r="AJ13" s="1"/>
  <c r="A13"/>
  <c r="C12"/>
  <c r="B12"/>
  <c r="AJ12" s="1"/>
  <c r="A12"/>
  <c r="C11"/>
  <c r="B11"/>
  <c r="AJ11" s="1"/>
  <c r="A11"/>
  <c r="C10"/>
  <c r="B10"/>
  <c r="AJ10" s="1"/>
  <c r="A10"/>
  <c r="C9"/>
  <c r="B9"/>
  <c r="AJ9" s="1"/>
  <c r="A9"/>
  <c r="C8"/>
  <c r="B8"/>
  <c r="AJ8" s="1"/>
  <c r="A8"/>
  <c r="C7"/>
  <c r="B7"/>
  <c r="AJ7" s="1"/>
  <c r="A7"/>
  <c r="C6"/>
  <c r="B6"/>
  <c r="AJ6" s="1"/>
  <c r="A6"/>
  <c r="C5"/>
  <c r="B5"/>
  <c r="A5"/>
  <c r="W1"/>
  <c r="Q1"/>
  <c r="J1"/>
  <c r="C1"/>
  <c r="C91" l="1"/>
  <c r="C126"/>
  <c r="C168"/>
  <c r="B36" i="15"/>
  <c r="B35"/>
  <c r="B27"/>
  <c r="B18"/>
  <c r="B17"/>
  <c r="B14"/>
  <c r="B13"/>
  <c r="B12"/>
  <c r="C31" i="9"/>
  <c r="C25"/>
  <c r="C23"/>
  <c r="C19"/>
  <c r="C17"/>
  <c r="C13"/>
  <c r="C11"/>
  <c r="C7"/>
  <c r="B37" i="15"/>
  <c r="B30"/>
  <c r="B26"/>
  <c r="B24"/>
  <c r="B19"/>
  <c r="B15"/>
  <c r="B8"/>
  <c r="C32" i="9"/>
  <c r="C30"/>
  <c r="C26"/>
  <c r="C24"/>
  <c r="C18"/>
  <c r="C12"/>
  <c r="C10"/>
  <c r="J168" i="8"/>
  <c r="J91"/>
  <c r="J126"/>
  <c r="W168"/>
  <c r="W91"/>
  <c r="W126"/>
  <c r="Q91"/>
  <c r="Q126"/>
  <c r="Q168"/>
  <c r="W174"/>
  <c r="Q174"/>
  <c r="I174"/>
  <c r="D174"/>
  <c r="W173"/>
  <c r="Q173"/>
  <c r="I173"/>
  <c r="D173"/>
  <c r="C133"/>
  <c r="C132"/>
  <c r="AQ8"/>
  <c r="AQ7"/>
  <c r="X174"/>
  <c r="R174"/>
  <c r="J174"/>
  <c r="E174"/>
  <c r="X173"/>
  <c r="X175" s="1"/>
  <c r="R173"/>
  <c r="R175" s="1"/>
  <c r="J173"/>
  <c r="J175" s="1"/>
  <c r="E173"/>
  <c r="E175" s="1"/>
  <c r="D133"/>
  <c r="D132"/>
  <c r="AP8"/>
  <c r="AP7"/>
  <c r="AJ5"/>
  <c r="AI7"/>
  <c r="AI9"/>
  <c r="AI11"/>
  <c r="AI13"/>
  <c r="AI15"/>
  <c r="AI17"/>
  <c r="AI19"/>
  <c r="AI21"/>
  <c r="AI23"/>
  <c r="AI25"/>
  <c r="AI27"/>
  <c r="AI29"/>
  <c r="AI31"/>
  <c r="AI33"/>
  <c r="AI35"/>
  <c r="AI37"/>
  <c r="AI39"/>
  <c r="AI41"/>
  <c r="AI43"/>
  <c r="AI6"/>
  <c r="AI8"/>
  <c r="AI10"/>
  <c r="AI12"/>
  <c r="AI14"/>
  <c r="AI16"/>
  <c r="AI18"/>
  <c r="AI20"/>
  <c r="AI22"/>
  <c r="AI24"/>
  <c r="AI26"/>
  <c r="AI28"/>
  <c r="AI30"/>
  <c r="AI32"/>
  <c r="AI34"/>
  <c r="AI36"/>
  <c r="AI38"/>
  <c r="AI40"/>
  <c r="AI42"/>
  <c r="AI44"/>
  <c r="H14"/>
  <c r="H41"/>
  <c r="H6"/>
  <c r="H22"/>
  <c r="H33"/>
  <c r="H10"/>
  <c r="H18"/>
  <c r="H26"/>
  <c r="H29"/>
  <c r="H37"/>
  <c r="U6"/>
  <c r="V6" s="1"/>
  <c r="U10"/>
  <c r="V10" s="1"/>
  <c r="U14"/>
  <c r="V14" s="1"/>
  <c r="U18"/>
  <c r="V18" s="1"/>
  <c r="U22"/>
  <c r="V22" s="1"/>
  <c r="U29"/>
  <c r="V29" s="1"/>
  <c r="U33"/>
  <c r="V33" s="1"/>
  <c r="U37"/>
  <c r="V37" s="1"/>
  <c r="U41"/>
  <c r="V41" s="1"/>
  <c r="AI5"/>
  <c r="O8"/>
  <c r="O12"/>
  <c r="O16"/>
  <c r="O20"/>
  <c r="O24"/>
  <c r="O27"/>
  <c r="O31"/>
  <c r="O35"/>
  <c r="O39"/>
  <c r="O43"/>
  <c r="O11" i="9"/>
  <c r="O13"/>
  <c r="O18"/>
  <c r="O23"/>
  <c r="O6" i="8"/>
  <c r="H8"/>
  <c r="U8"/>
  <c r="V8" s="1"/>
  <c r="O10"/>
  <c r="H12"/>
  <c r="U12"/>
  <c r="V12" s="1"/>
  <c r="O14"/>
  <c r="H16"/>
  <c r="U16"/>
  <c r="V16" s="1"/>
  <c r="O18"/>
  <c r="H20"/>
  <c r="U20"/>
  <c r="V20" s="1"/>
  <c r="O22"/>
  <c r="H24"/>
  <c r="U24"/>
  <c r="V24" s="1"/>
  <c r="N26"/>
  <c r="H27"/>
  <c r="U27"/>
  <c r="V27" s="1"/>
  <c r="O29"/>
  <c r="H31"/>
  <c r="U31"/>
  <c r="V31" s="1"/>
  <c r="O33"/>
  <c r="H35"/>
  <c r="U35"/>
  <c r="V35" s="1"/>
  <c r="O37"/>
  <c r="H39"/>
  <c r="U39"/>
  <c r="V39" s="1"/>
  <c r="O41"/>
  <c r="H43"/>
  <c r="U43"/>
  <c r="V43" s="1"/>
  <c r="M7" i="9"/>
  <c r="O10"/>
  <c r="O12"/>
  <c r="O17"/>
  <c r="O19"/>
  <c r="Q51" i="8"/>
  <c r="I5"/>
  <c r="AA5"/>
  <c r="AB5" s="1"/>
  <c r="N7"/>
  <c r="AA7"/>
  <c r="AB7" s="1"/>
  <c r="N9"/>
  <c r="AA9"/>
  <c r="AB9" s="1"/>
  <c r="I11"/>
  <c r="N11"/>
  <c r="AA11"/>
  <c r="AB11" s="1"/>
  <c r="I13"/>
  <c r="N13"/>
  <c r="AA13"/>
  <c r="AB13" s="1"/>
  <c r="I15"/>
  <c r="N15"/>
  <c r="AA15"/>
  <c r="AB15" s="1"/>
  <c r="I17"/>
  <c r="N17"/>
  <c r="AA17"/>
  <c r="AB17" s="1"/>
  <c r="I19"/>
  <c r="N19"/>
  <c r="AA19"/>
  <c r="AB19" s="1"/>
  <c r="I21"/>
  <c r="N21"/>
  <c r="AA21"/>
  <c r="AB21" s="1"/>
  <c r="I23"/>
  <c r="N23"/>
  <c r="AA23"/>
  <c r="AB23" s="1"/>
  <c r="I25"/>
  <c r="N25"/>
  <c r="AA25"/>
  <c r="AB25" s="1"/>
  <c r="U28"/>
  <c r="V28" s="1"/>
  <c r="O28"/>
  <c r="H28"/>
  <c r="N28"/>
  <c r="U30"/>
  <c r="V30" s="1"/>
  <c r="O30"/>
  <c r="H30"/>
  <c r="N30"/>
  <c r="U32"/>
  <c r="V32" s="1"/>
  <c r="O32"/>
  <c r="H32"/>
  <c r="N32"/>
  <c r="U34"/>
  <c r="V34" s="1"/>
  <c r="O34"/>
  <c r="H34"/>
  <c r="N34"/>
  <c r="U36"/>
  <c r="V36" s="1"/>
  <c r="O36"/>
  <c r="H36"/>
  <c r="N36"/>
  <c r="C51"/>
  <c r="N5"/>
  <c r="I7"/>
  <c r="I9"/>
  <c r="J51"/>
  <c r="W51"/>
  <c r="H5"/>
  <c r="O5"/>
  <c r="U5"/>
  <c r="O24" i="9" s="1"/>
  <c r="I6" i="8"/>
  <c r="N6"/>
  <c r="AA6"/>
  <c r="AB6" s="1"/>
  <c r="H7"/>
  <c r="O7"/>
  <c r="U7"/>
  <c r="V7" s="1"/>
  <c r="I8"/>
  <c r="N8"/>
  <c r="AA8"/>
  <c r="AB8" s="1"/>
  <c r="H9"/>
  <c r="O9"/>
  <c r="U9"/>
  <c r="V9" s="1"/>
  <c r="I10"/>
  <c r="N10"/>
  <c r="AA10"/>
  <c r="AB10" s="1"/>
  <c r="H11"/>
  <c r="O11"/>
  <c r="U11"/>
  <c r="V11" s="1"/>
  <c r="I12"/>
  <c r="N12"/>
  <c r="AA12"/>
  <c r="AB12" s="1"/>
  <c r="H13"/>
  <c r="O13"/>
  <c r="U13"/>
  <c r="V13" s="1"/>
  <c r="I14"/>
  <c r="N14"/>
  <c r="AA14"/>
  <c r="AB14" s="1"/>
  <c r="H15"/>
  <c r="O15"/>
  <c r="U15"/>
  <c r="V15" s="1"/>
  <c r="I16"/>
  <c r="N16"/>
  <c r="AA16"/>
  <c r="AB16" s="1"/>
  <c r="H17"/>
  <c r="O17"/>
  <c r="U17"/>
  <c r="V17" s="1"/>
  <c r="I18"/>
  <c r="N18"/>
  <c r="AA18"/>
  <c r="AB18" s="1"/>
  <c r="H19"/>
  <c r="O19"/>
  <c r="U19"/>
  <c r="V19" s="1"/>
  <c r="I20"/>
  <c r="N20"/>
  <c r="AA20"/>
  <c r="AB20" s="1"/>
  <c r="H21"/>
  <c r="O21"/>
  <c r="U21"/>
  <c r="V21" s="1"/>
  <c r="I22"/>
  <c r="N22"/>
  <c r="AA22"/>
  <c r="AB22" s="1"/>
  <c r="H23"/>
  <c r="O23"/>
  <c r="U23"/>
  <c r="V23" s="1"/>
  <c r="I24"/>
  <c r="N24"/>
  <c r="AA24"/>
  <c r="AB24" s="1"/>
  <c r="H25"/>
  <c r="O25"/>
  <c r="U25"/>
  <c r="V25" s="1"/>
  <c r="U26"/>
  <c r="V26" s="1"/>
  <c r="O26"/>
  <c r="I26"/>
  <c r="AA26"/>
  <c r="AB26" s="1"/>
  <c r="I28"/>
  <c r="AA28"/>
  <c r="AB28" s="1"/>
  <c r="I30"/>
  <c r="AA30"/>
  <c r="AB30" s="1"/>
  <c r="I32"/>
  <c r="AA32"/>
  <c r="AB32" s="1"/>
  <c r="I34"/>
  <c r="AA34"/>
  <c r="AB34" s="1"/>
  <c r="I36"/>
  <c r="AA36"/>
  <c r="AB36" s="1"/>
  <c r="I38"/>
  <c r="N38"/>
  <c r="AA38"/>
  <c r="AB38" s="1"/>
  <c r="I40"/>
  <c r="N40"/>
  <c r="AA40"/>
  <c r="AB40" s="1"/>
  <c r="I42"/>
  <c r="N42"/>
  <c r="AA42"/>
  <c r="AB42" s="1"/>
  <c r="I44"/>
  <c r="N44"/>
  <c r="AA44"/>
  <c r="AB44" s="1"/>
  <c r="I27"/>
  <c r="N27"/>
  <c r="AA27"/>
  <c r="AB27" s="1"/>
  <c r="I29"/>
  <c r="N29"/>
  <c r="AA29"/>
  <c r="AB29" s="1"/>
  <c r="I31"/>
  <c r="N31"/>
  <c r="AA31"/>
  <c r="AB31" s="1"/>
  <c r="I33"/>
  <c r="N33"/>
  <c r="AA33"/>
  <c r="AB33" s="1"/>
  <c r="I35"/>
  <c r="N35"/>
  <c r="AA35"/>
  <c r="AB35" s="1"/>
  <c r="I37"/>
  <c r="N37"/>
  <c r="AA37"/>
  <c r="AB37" s="1"/>
  <c r="H38"/>
  <c r="O38"/>
  <c r="U38"/>
  <c r="V38" s="1"/>
  <c r="I39"/>
  <c r="N39"/>
  <c r="AA39"/>
  <c r="AB39" s="1"/>
  <c r="H40"/>
  <c r="O40"/>
  <c r="U40"/>
  <c r="V40" s="1"/>
  <c r="I41"/>
  <c r="N41"/>
  <c r="AA41"/>
  <c r="AB41" s="1"/>
  <c r="H42"/>
  <c r="O42"/>
  <c r="U42"/>
  <c r="V42" s="1"/>
  <c r="I43"/>
  <c r="N43"/>
  <c r="AA43"/>
  <c r="AB43" s="1"/>
  <c r="H44"/>
  <c r="O44"/>
  <c r="U44"/>
  <c r="V44" s="1"/>
  <c r="B33" i="7"/>
  <c r="B32"/>
  <c r="B31"/>
  <c r="B30"/>
  <c r="B29"/>
  <c r="B27"/>
  <c r="B26"/>
  <c r="B25"/>
  <c r="B24"/>
  <c r="B23"/>
  <c r="B22"/>
  <c r="B20"/>
  <c r="B19"/>
  <c r="B18"/>
  <c r="B17"/>
  <c r="B16"/>
  <c r="B14"/>
  <c r="B13"/>
  <c r="B12"/>
  <c r="B11"/>
  <c r="B10"/>
  <c r="G9"/>
  <c r="F9"/>
  <c r="E9"/>
  <c r="B9"/>
  <c r="F3"/>
  <c r="C3"/>
  <c r="B3"/>
  <c r="H2"/>
  <c r="F2"/>
  <c r="C2"/>
  <c r="B2"/>
  <c r="H1"/>
  <c r="F1"/>
  <c r="C1"/>
  <c r="B1"/>
  <c r="E32"/>
  <c r="E31"/>
  <c r="E30"/>
  <c r="E26"/>
  <c r="E25"/>
  <c r="E24"/>
  <c r="E23"/>
  <c r="E19"/>
  <c r="E18"/>
  <c r="E17"/>
  <c r="E13"/>
  <c r="E12"/>
  <c r="E11"/>
  <c r="E10"/>
  <c r="F32"/>
  <c r="F37" i="14" s="1"/>
  <c r="F31" i="7"/>
  <c r="F36" i="14" s="1"/>
  <c r="F30" i="7"/>
  <c r="F35" i="14" s="1"/>
  <c r="F26" i="7"/>
  <c r="F30" i="14" s="1"/>
  <c r="F25" i="7"/>
  <c r="F27" i="14" s="1"/>
  <c r="F24" i="7"/>
  <c r="F26" i="14" s="1"/>
  <c r="F23" i="7"/>
  <c r="F24" i="14" s="1"/>
  <c r="F19" i="7"/>
  <c r="F19" i="14" s="1"/>
  <c r="F18" i="7"/>
  <c r="F18" i="14" s="1"/>
  <c r="F17" i="7"/>
  <c r="F17" i="14" s="1"/>
  <c r="F13" i="7"/>
  <c r="F15" i="14" s="1"/>
  <c r="F12" i="7"/>
  <c r="F14" i="14" s="1"/>
  <c r="F11" i="7"/>
  <c r="F13" i="14" s="1"/>
  <c r="F10" i="7"/>
  <c r="F12" i="14" s="1"/>
  <c r="G32" i="7"/>
  <c r="E37" i="14" s="1"/>
  <c r="G31" i="7"/>
  <c r="E36" i="14" s="1"/>
  <c r="G30" i="7"/>
  <c r="E35" i="14" s="1"/>
  <c r="G26" i="7"/>
  <c r="E30" i="14" s="1"/>
  <c r="G25" i="7"/>
  <c r="E27" i="14" s="1"/>
  <c r="G24" i="7"/>
  <c r="E26" i="14" s="1"/>
  <c r="G23" i="7"/>
  <c r="E24" i="14" s="1"/>
  <c r="G19" i="7"/>
  <c r="E19" i="14" s="1"/>
  <c r="G18" i="7"/>
  <c r="E18" i="14" s="1"/>
  <c r="G17" i="7"/>
  <c r="E17" i="14" s="1"/>
  <c r="G13" i="7"/>
  <c r="E15" i="14" s="1"/>
  <c r="G12" i="7"/>
  <c r="E14" i="14" s="1"/>
  <c r="G11" i="7"/>
  <c r="E13" i="14" s="1"/>
  <c r="G10" i="7"/>
  <c r="E12" i="14" s="1"/>
  <c r="C44" i="6"/>
  <c r="B44"/>
  <c r="A44"/>
  <c r="C43"/>
  <c r="B43"/>
  <c r="A43"/>
  <c r="C42"/>
  <c r="B42"/>
  <c r="A42"/>
  <c r="C41"/>
  <c r="B41"/>
  <c r="A41"/>
  <c r="C40"/>
  <c r="B40"/>
  <c r="A40"/>
  <c r="C39"/>
  <c r="B39"/>
  <c r="A39"/>
  <c r="C38"/>
  <c r="B38"/>
  <c r="A38"/>
  <c r="C37"/>
  <c r="B37"/>
  <c r="A37"/>
  <c r="C36"/>
  <c r="B36"/>
  <c r="A36"/>
  <c r="C35"/>
  <c r="B35"/>
  <c r="A35"/>
  <c r="C34"/>
  <c r="B34"/>
  <c r="A34"/>
  <c r="C33"/>
  <c r="B33"/>
  <c r="A33"/>
  <c r="C32"/>
  <c r="B32"/>
  <c r="A32"/>
  <c r="C31"/>
  <c r="B31"/>
  <c r="A31"/>
  <c r="C30"/>
  <c r="B30"/>
  <c r="A30"/>
  <c r="C29"/>
  <c r="B29"/>
  <c r="A29"/>
  <c r="C28"/>
  <c r="B28"/>
  <c r="A28"/>
  <c r="C27"/>
  <c r="B27"/>
  <c r="A27"/>
  <c r="C26"/>
  <c r="B26"/>
  <c r="A26"/>
  <c r="C25"/>
  <c r="B25"/>
  <c r="A25"/>
  <c r="C24"/>
  <c r="B24"/>
  <c r="A24"/>
  <c r="C23"/>
  <c r="B23"/>
  <c r="A23"/>
  <c r="C22"/>
  <c r="B22"/>
  <c r="A22"/>
  <c r="C21"/>
  <c r="B21"/>
  <c r="A21"/>
  <c r="C20"/>
  <c r="B20"/>
  <c r="A20"/>
  <c r="C19"/>
  <c r="B19"/>
  <c r="A19"/>
  <c r="C18"/>
  <c r="B18"/>
  <c r="A18"/>
  <c r="C17"/>
  <c r="B17"/>
  <c r="A17"/>
  <c r="C16"/>
  <c r="B16"/>
  <c r="A16"/>
  <c r="C15"/>
  <c r="B15"/>
  <c r="A15"/>
  <c r="C14"/>
  <c r="B14"/>
  <c r="A14"/>
  <c r="C13"/>
  <c r="B13"/>
  <c r="A13"/>
  <c r="C12"/>
  <c r="B12"/>
  <c r="A12"/>
  <c r="C11"/>
  <c r="B11"/>
  <c r="A11"/>
  <c r="C10"/>
  <c r="B10"/>
  <c r="A10"/>
  <c r="C9"/>
  <c r="B9"/>
  <c r="A9"/>
  <c r="C8"/>
  <c r="B8"/>
  <c r="A8"/>
  <c r="C7"/>
  <c r="B7"/>
  <c r="A7"/>
  <c r="C6"/>
  <c r="B6"/>
  <c r="A6"/>
  <c r="C5"/>
  <c r="B5"/>
  <c r="A5"/>
  <c r="W1"/>
  <c r="Q1"/>
  <c r="J1"/>
  <c r="C1"/>
  <c r="J51" l="1"/>
  <c r="J167"/>
  <c r="J125"/>
  <c r="J91"/>
  <c r="C167"/>
  <c r="C125"/>
  <c r="C91"/>
  <c r="Q167"/>
  <c r="Q125"/>
  <c r="Q91"/>
  <c r="N31" i="9"/>
  <c r="N25"/>
  <c r="N23"/>
  <c r="N19"/>
  <c r="N17"/>
  <c r="N13"/>
  <c r="N11"/>
  <c r="N32"/>
  <c r="N30"/>
  <c r="N26"/>
  <c r="N24"/>
  <c r="N18"/>
  <c r="N12"/>
  <c r="N10"/>
  <c r="W173" i="6"/>
  <c r="Q173"/>
  <c r="I173"/>
  <c r="D173"/>
  <c r="W172"/>
  <c r="Q172"/>
  <c r="I172"/>
  <c r="D172"/>
  <c r="C132"/>
  <c r="C131"/>
  <c r="X173"/>
  <c r="R173"/>
  <c r="J173"/>
  <c r="E173"/>
  <c r="X172"/>
  <c r="X174" s="1"/>
  <c r="R172"/>
  <c r="R174" s="1"/>
  <c r="J172"/>
  <c r="J174" s="1"/>
  <c r="E172"/>
  <c r="E174" s="1"/>
  <c r="D132"/>
  <c r="D131"/>
  <c r="O58" i="8"/>
  <c r="O57"/>
  <c r="S68" s="1"/>
  <c r="O56"/>
  <c r="O55"/>
  <c r="K102"/>
  <c r="O61"/>
  <c r="AB57"/>
  <c r="S70" s="1"/>
  <c r="AB56"/>
  <c r="AB55"/>
  <c r="G33" i="9" s="1"/>
  <c r="K116" i="8"/>
  <c r="AB58"/>
  <c r="E132"/>
  <c r="C134"/>
  <c r="F173"/>
  <c r="D175"/>
  <c r="Q175"/>
  <c r="S173"/>
  <c r="D134"/>
  <c r="F174"/>
  <c r="S174"/>
  <c r="C17" i="15"/>
  <c r="C33" i="9"/>
  <c r="W167" i="6"/>
  <c r="W125"/>
  <c r="W91"/>
  <c r="I58" i="8"/>
  <c r="I57"/>
  <c r="S67" s="1"/>
  <c r="I56"/>
  <c r="F14" i="9" s="1"/>
  <c r="I55" i="8"/>
  <c r="K96"/>
  <c r="I61"/>
  <c r="K173"/>
  <c r="I175"/>
  <c r="Y173"/>
  <c r="W175"/>
  <c r="E133"/>
  <c r="K174"/>
  <c r="Y174"/>
  <c r="C14" i="9"/>
  <c r="C20"/>
  <c r="C12" i="15"/>
  <c r="C35"/>
  <c r="J45" i="8"/>
  <c r="J49"/>
  <c r="J47"/>
  <c r="J46"/>
  <c r="J48"/>
  <c r="P46"/>
  <c r="P47"/>
  <c r="P49"/>
  <c r="P48"/>
  <c r="P45"/>
  <c r="AC45"/>
  <c r="AC48"/>
  <c r="AC46"/>
  <c r="AC49"/>
  <c r="AC47"/>
  <c r="F33" i="9"/>
  <c r="B37" i="14"/>
  <c r="B35"/>
  <c r="B27"/>
  <c r="B24"/>
  <c r="B18"/>
  <c r="B15"/>
  <c r="B13"/>
  <c r="B36"/>
  <c r="B30"/>
  <c r="B26"/>
  <c r="B19"/>
  <c r="B17"/>
  <c r="B14"/>
  <c r="B12"/>
  <c r="C32" i="7"/>
  <c r="C30"/>
  <c r="C25"/>
  <c r="C31"/>
  <c r="C26"/>
  <c r="C24"/>
  <c r="B8" i="14"/>
  <c r="V5" i="8"/>
  <c r="O30" i="9"/>
  <c r="O31"/>
  <c r="O29" i="6"/>
  <c r="U31"/>
  <c r="V31" s="1"/>
  <c r="O33"/>
  <c r="U35"/>
  <c r="V35" s="1"/>
  <c r="O37"/>
  <c r="U39"/>
  <c r="V39" s="1"/>
  <c r="O41"/>
  <c r="U43"/>
  <c r="V43" s="1"/>
  <c r="O6"/>
  <c r="U8"/>
  <c r="V8" s="1"/>
  <c r="O10"/>
  <c r="U12"/>
  <c r="V12" s="1"/>
  <c r="O14"/>
  <c r="U16"/>
  <c r="V16" s="1"/>
  <c r="O18"/>
  <c r="U20"/>
  <c r="V20" s="1"/>
  <c r="O22"/>
  <c r="U24"/>
  <c r="V24" s="1"/>
  <c r="O26"/>
  <c r="I28"/>
  <c r="AA30"/>
  <c r="AB30" s="1"/>
  <c r="I32"/>
  <c r="AA34"/>
  <c r="AB34" s="1"/>
  <c r="I36"/>
  <c r="AA38"/>
  <c r="AB38" s="1"/>
  <c r="I40"/>
  <c r="AA42"/>
  <c r="AB42" s="1"/>
  <c r="I44"/>
  <c r="G14" i="9"/>
  <c r="O20"/>
  <c r="H29" i="6"/>
  <c r="I34"/>
  <c r="H37"/>
  <c r="I42"/>
  <c r="U6"/>
  <c r="V6" s="1"/>
  <c r="U10"/>
  <c r="V10" s="1"/>
  <c r="U14"/>
  <c r="V14" s="1"/>
  <c r="U18"/>
  <c r="V18" s="1"/>
  <c r="U22"/>
  <c r="V22" s="1"/>
  <c r="U26"/>
  <c r="V26" s="1"/>
  <c r="U33"/>
  <c r="V33" s="1"/>
  <c r="U41"/>
  <c r="V41" s="1"/>
  <c r="H6"/>
  <c r="H10"/>
  <c r="H14"/>
  <c r="H18"/>
  <c r="H22"/>
  <c r="H26"/>
  <c r="U29"/>
  <c r="V29" s="1"/>
  <c r="I30"/>
  <c r="H33"/>
  <c r="U37"/>
  <c r="V37" s="1"/>
  <c r="I38"/>
  <c r="H41"/>
  <c r="O8"/>
  <c r="O12"/>
  <c r="O16"/>
  <c r="O20"/>
  <c r="O24"/>
  <c r="AA28"/>
  <c r="AB28" s="1"/>
  <c r="O31"/>
  <c r="AA32"/>
  <c r="AB32" s="1"/>
  <c r="O35"/>
  <c r="AA36"/>
  <c r="AB36" s="1"/>
  <c r="O39"/>
  <c r="AA40"/>
  <c r="AB40" s="1"/>
  <c r="O43"/>
  <c r="AA44"/>
  <c r="AB44" s="1"/>
  <c r="C12" i="7"/>
  <c r="H8" i="6"/>
  <c r="H12"/>
  <c r="H16"/>
  <c r="H20"/>
  <c r="H24"/>
  <c r="H31"/>
  <c r="H35"/>
  <c r="H39"/>
  <c r="H43"/>
  <c r="C7" i="7"/>
  <c r="C10"/>
  <c r="C11"/>
  <c r="C13"/>
  <c r="C17"/>
  <c r="C18"/>
  <c r="C19"/>
  <c r="C23"/>
  <c r="AE33" i="8"/>
  <c r="AG33" s="1"/>
  <c r="AE39"/>
  <c r="AG39" s="1"/>
  <c r="AE6"/>
  <c r="AG6" s="1"/>
  <c r="AC42"/>
  <c r="AE43"/>
  <c r="AG43" s="1"/>
  <c r="AE36"/>
  <c r="AG36" s="1"/>
  <c r="AE28"/>
  <c r="AG28" s="1"/>
  <c r="P44"/>
  <c r="P28"/>
  <c r="P36"/>
  <c r="P43"/>
  <c r="P40"/>
  <c r="AD7"/>
  <c r="AD23"/>
  <c r="AD19"/>
  <c r="AD15"/>
  <c r="AD11"/>
  <c r="P41"/>
  <c r="P37"/>
  <c r="P29"/>
  <c r="J44"/>
  <c r="AC41"/>
  <c r="AD41"/>
  <c r="J41"/>
  <c r="J40"/>
  <c r="AC38"/>
  <c r="AC37"/>
  <c r="AD37"/>
  <c r="J37"/>
  <c r="AC31"/>
  <c r="AE31"/>
  <c r="AG31" s="1"/>
  <c r="AC29"/>
  <c r="J29"/>
  <c r="AD29"/>
  <c r="AE44"/>
  <c r="AG44" s="1"/>
  <c r="AD44"/>
  <c r="AE40"/>
  <c r="AG40" s="1"/>
  <c r="AD40"/>
  <c r="J34"/>
  <c r="AD34"/>
  <c r="AE34"/>
  <c r="AG34" s="1"/>
  <c r="AC32"/>
  <c r="J32"/>
  <c r="AC30"/>
  <c r="J25"/>
  <c r="J26"/>
  <c r="AE26"/>
  <c r="AG26" s="1"/>
  <c r="AD26"/>
  <c r="AC25"/>
  <c r="P23"/>
  <c r="AE23"/>
  <c r="AG23" s="1"/>
  <c r="AC22"/>
  <c r="AE22"/>
  <c r="AG22" s="1"/>
  <c r="AC21"/>
  <c r="P19"/>
  <c r="AE19"/>
  <c r="AG19" s="1"/>
  <c r="AC18"/>
  <c r="AE18"/>
  <c r="AG18" s="1"/>
  <c r="AC17"/>
  <c r="P15"/>
  <c r="AE15"/>
  <c r="AG15" s="1"/>
  <c r="AC14"/>
  <c r="AE14"/>
  <c r="AG14" s="1"/>
  <c r="AC13"/>
  <c r="P11"/>
  <c r="AE11"/>
  <c r="AG11" s="1"/>
  <c r="AC10"/>
  <c r="AE10"/>
  <c r="AG10" s="1"/>
  <c r="AC9"/>
  <c r="P7"/>
  <c r="P6"/>
  <c r="P8"/>
  <c r="P10"/>
  <c r="P12"/>
  <c r="P14"/>
  <c r="P16"/>
  <c r="P18"/>
  <c r="P20"/>
  <c r="P22"/>
  <c r="P24"/>
  <c r="P30"/>
  <c r="P34"/>
  <c r="P27"/>
  <c r="P31"/>
  <c r="P35"/>
  <c r="AC44"/>
  <c r="AC43"/>
  <c r="AD43"/>
  <c r="J43"/>
  <c r="J42"/>
  <c r="AE41"/>
  <c r="AG41" s="1"/>
  <c r="AC40"/>
  <c r="AC39"/>
  <c r="P39"/>
  <c r="AD39"/>
  <c r="J39"/>
  <c r="J38"/>
  <c r="AE37"/>
  <c r="AG37" s="1"/>
  <c r="AC35"/>
  <c r="AE35"/>
  <c r="AG35" s="1"/>
  <c r="AC33"/>
  <c r="P33"/>
  <c r="J33"/>
  <c r="AD33"/>
  <c r="AE29"/>
  <c r="AG29" s="1"/>
  <c r="AC27"/>
  <c r="AE27"/>
  <c r="AG27" s="1"/>
  <c r="AE42"/>
  <c r="AG42" s="1"/>
  <c r="P42"/>
  <c r="AD42"/>
  <c r="AE38"/>
  <c r="AG38" s="1"/>
  <c r="P38"/>
  <c r="AD38"/>
  <c r="AC36"/>
  <c r="J36"/>
  <c r="AC34"/>
  <c r="AE32"/>
  <c r="AG32" s="1"/>
  <c r="P32"/>
  <c r="J30"/>
  <c r="AD30"/>
  <c r="AE30"/>
  <c r="AG30" s="1"/>
  <c r="AC28"/>
  <c r="J28"/>
  <c r="AC26"/>
  <c r="P26"/>
  <c r="AD25"/>
  <c r="P25"/>
  <c r="AE25"/>
  <c r="AG25" s="1"/>
  <c r="AC24"/>
  <c r="AE24"/>
  <c r="AG24" s="1"/>
  <c r="AC23"/>
  <c r="AD21"/>
  <c r="P21"/>
  <c r="AE21"/>
  <c r="AG21" s="1"/>
  <c r="AC20"/>
  <c r="AE20"/>
  <c r="AG20" s="1"/>
  <c r="AC19"/>
  <c r="AD17"/>
  <c r="P17"/>
  <c r="AE17"/>
  <c r="AG17" s="1"/>
  <c r="AC16"/>
  <c r="AE16"/>
  <c r="AG16" s="1"/>
  <c r="AC15"/>
  <c r="AD13"/>
  <c r="P13"/>
  <c r="AE13"/>
  <c r="AG13" s="1"/>
  <c r="AC12"/>
  <c r="AE12"/>
  <c r="AG12" s="1"/>
  <c r="AC11"/>
  <c r="AD9"/>
  <c r="AE9"/>
  <c r="AG9" s="1"/>
  <c r="P9"/>
  <c r="AC8"/>
  <c r="AE8"/>
  <c r="AG8" s="1"/>
  <c r="AC7"/>
  <c r="AC6"/>
  <c r="AE7"/>
  <c r="AG7" s="1"/>
  <c r="J35"/>
  <c r="AD35"/>
  <c r="J31"/>
  <c r="AD31"/>
  <c r="J27"/>
  <c r="AD27"/>
  <c r="AD24"/>
  <c r="J24"/>
  <c r="J23"/>
  <c r="AD22"/>
  <c r="J22"/>
  <c r="J21"/>
  <c r="AD20"/>
  <c r="J20"/>
  <c r="J19"/>
  <c r="AD18"/>
  <c r="J18"/>
  <c r="J17"/>
  <c r="AD16"/>
  <c r="J16"/>
  <c r="J15"/>
  <c r="AD14"/>
  <c r="J14"/>
  <c r="J13"/>
  <c r="AD12"/>
  <c r="J12"/>
  <c r="J11"/>
  <c r="AD10"/>
  <c r="J10"/>
  <c r="J9"/>
  <c r="J8"/>
  <c r="AD8"/>
  <c r="J7"/>
  <c r="J6"/>
  <c r="AD6"/>
  <c r="J5"/>
  <c r="AC5"/>
  <c r="AD36"/>
  <c r="AD32"/>
  <c r="AD28"/>
  <c r="F20" i="9"/>
  <c r="G20"/>
  <c r="P5" i="8"/>
  <c r="C51" i="6"/>
  <c r="U13"/>
  <c r="V13" s="1"/>
  <c r="O13"/>
  <c r="H13"/>
  <c r="U15"/>
  <c r="V15" s="1"/>
  <c r="O15"/>
  <c r="H15"/>
  <c r="N15"/>
  <c r="U17"/>
  <c r="V17" s="1"/>
  <c r="O17"/>
  <c r="H17"/>
  <c r="N17"/>
  <c r="U19"/>
  <c r="V19" s="1"/>
  <c r="O19"/>
  <c r="H19"/>
  <c r="N19"/>
  <c r="U21"/>
  <c r="V21" s="1"/>
  <c r="O21"/>
  <c r="H21"/>
  <c r="N21"/>
  <c r="Q51"/>
  <c r="U5"/>
  <c r="V5" s="1"/>
  <c r="O5"/>
  <c r="H5"/>
  <c r="N5"/>
  <c r="U7"/>
  <c r="V7" s="1"/>
  <c r="O7"/>
  <c r="H7"/>
  <c r="N7"/>
  <c r="U9"/>
  <c r="V9" s="1"/>
  <c r="O9"/>
  <c r="H9"/>
  <c r="N9"/>
  <c r="U11"/>
  <c r="V11" s="1"/>
  <c r="O11"/>
  <c r="H11"/>
  <c r="N11"/>
  <c r="N13"/>
  <c r="I5"/>
  <c r="AA5"/>
  <c r="AB5" s="1"/>
  <c r="I7"/>
  <c r="AA7"/>
  <c r="AB7" s="1"/>
  <c r="I9"/>
  <c r="AA9"/>
  <c r="AB9" s="1"/>
  <c r="I11"/>
  <c r="AA11"/>
  <c r="AB11" s="1"/>
  <c r="I13"/>
  <c r="AA13"/>
  <c r="AB13" s="1"/>
  <c r="I15"/>
  <c r="AA15"/>
  <c r="AB15" s="1"/>
  <c r="I17"/>
  <c r="AA17"/>
  <c r="AB17" s="1"/>
  <c r="I19"/>
  <c r="AA19"/>
  <c r="AB19" s="1"/>
  <c r="I21"/>
  <c r="AA21"/>
  <c r="AB21" s="1"/>
  <c r="I23"/>
  <c r="N23"/>
  <c r="AA23"/>
  <c r="AB23" s="1"/>
  <c r="I25"/>
  <c r="N25"/>
  <c r="AA25"/>
  <c r="AB25" s="1"/>
  <c r="I27"/>
  <c r="N27"/>
  <c r="AA27"/>
  <c r="AB27" s="1"/>
  <c r="I6"/>
  <c r="N6"/>
  <c r="AA6"/>
  <c r="AB6" s="1"/>
  <c r="I8"/>
  <c r="N8"/>
  <c r="AA8"/>
  <c r="AB8" s="1"/>
  <c r="I10"/>
  <c r="N10"/>
  <c r="AA10"/>
  <c r="AB10" s="1"/>
  <c r="I12"/>
  <c r="N12"/>
  <c r="AA12"/>
  <c r="AB12" s="1"/>
  <c r="I14"/>
  <c r="N14"/>
  <c r="AA14"/>
  <c r="AB14" s="1"/>
  <c r="I16"/>
  <c r="N16"/>
  <c r="AA16"/>
  <c r="AB16" s="1"/>
  <c r="I18"/>
  <c r="N18"/>
  <c r="AA18"/>
  <c r="AB18" s="1"/>
  <c r="I20"/>
  <c r="N20"/>
  <c r="AA20"/>
  <c r="AB20" s="1"/>
  <c r="I22"/>
  <c r="N22"/>
  <c r="AA22"/>
  <c r="AB22" s="1"/>
  <c r="H23"/>
  <c r="O23"/>
  <c r="U23"/>
  <c r="V23" s="1"/>
  <c r="I24"/>
  <c r="N24"/>
  <c r="AA24"/>
  <c r="AB24" s="1"/>
  <c r="H25"/>
  <c r="O25"/>
  <c r="U25"/>
  <c r="V25" s="1"/>
  <c r="I26"/>
  <c r="N26"/>
  <c r="AA26"/>
  <c r="AB26" s="1"/>
  <c r="H27"/>
  <c r="O27"/>
  <c r="U27"/>
  <c r="V27" s="1"/>
  <c r="U28"/>
  <c r="V28" s="1"/>
  <c r="O28"/>
  <c r="H28"/>
  <c r="N28"/>
  <c r="U30"/>
  <c r="V30" s="1"/>
  <c r="O30"/>
  <c r="H30"/>
  <c r="N30"/>
  <c r="U32"/>
  <c r="V32" s="1"/>
  <c r="O32"/>
  <c r="H32"/>
  <c r="N32"/>
  <c r="U34"/>
  <c r="V34" s="1"/>
  <c r="O34"/>
  <c r="H34"/>
  <c r="N34"/>
  <c r="U36"/>
  <c r="V36" s="1"/>
  <c r="O36"/>
  <c r="H36"/>
  <c r="N36"/>
  <c r="U38"/>
  <c r="V38" s="1"/>
  <c r="O38"/>
  <c r="H38"/>
  <c r="N38"/>
  <c r="U40"/>
  <c r="V40" s="1"/>
  <c r="O40"/>
  <c r="H40"/>
  <c r="N40"/>
  <c r="U42"/>
  <c r="V42" s="1"/>
  <c r="O42"/>
  <c r="H42"/>
  <c r="N42"/>
  <c r="U44"/>
  <c r="V44" s="1"/>
  <c r="O44"/>
  <c r="H44"/>
  <c r="N44"/>
  <c r="W51"/>
  <c r="I29"/>
  <c r="N29"/>
  <c r="AA29"/>
  <c r="AB29" s="1"/>
  <c r="I31"/>
  <c r="N31"/>
  <c r="AA31"/>
  <c r="AB31" s="1"/>
  <c r="I33"/>
  <c r="N33"/>
  <c r="AA33"/>
  <c r="AB33" s="1"/>
  <c r="I35"/>
  <c r="N35"/>
  <c r="AA35"/>
  <c r="AB35" s="1"/>
  <c r="I37"/>
  <c r="N37"/>
  <c r="AA37"/>
  <c r="AB37" s="1"/>
  <c r="I39"/>
  <c r="N39"/>
  <c r="AA39"/>
  <c r="AB39" s="1"/>
  <c r="I41"/>
  <c r="N41"/>
  <c r="AA41"/>
  <c r="AB41" s="1"/>
  <c r="I43"/>
  <c r="N43"/>
  <c r="AA43"/>
  <c r="AB43" s="1"/>
  <c r="G9" i="5"/>
  <c r="F9"/>
  <c r="E9"/>
  <c r="B33"/>
  <c r="B32"/>
  <c r="B31"/>
  <c r="B30"/>
  <c r="B27"/>
  <c r="B26"/>
  <c r="B25"/>
  <c r="B24"/>
  <c r="B23"/>
  <c r="B20"/>
  <c r="B19"/>
  <c r="B18"/>
  <c r="B17"/>
  <c r="B14"/>
  <c r="B13"/>
  <c r="B12"/>
  <c r="B11"/>
  <c r="B29"/>
  <c r="B22"/>
  <c r="B16"/>
  <c r="B9"/>
  <c r="B10"/>
  <c r="H2"/>
  <c r="H1"/>
  <c r="F3"/>
  <c r="F2"/>
  <c r="F1"/>
  <c r="C2"/>
  <c r="C3"/>
  <c r="C1"/>
  <c r="B2"/>
  <c r="B3"/>
  <c r="B1"/>
  <c r="AB57" i="6" l="1"/>
  <c r="S70" s="1"/>
  <c r="AB56"/>
  <c r="AB55"/>
  <c r="K116"/>
  <c r="AB58"/>
  <c r="AC45"/>
  <c r="AC49"/>
  <c r="AC48"/>
  <c r="AC46"/>
  <c r="AC47"/>
  <c r="V61"/>
  <c r="V57"/>
  <c r="S69" s="1"/>
  <c r="V56"/>
  <c r="V55"/>
  <c r="K109"/>
  <c r="V58"/>
  <c r="V62" s="1"/>
  <c r="W47"/>
  <c r="W49"/>
  <c r="W45"/>
  <c r="W46"/>
  <c r="W48"/>
  <c r="K97" i="8"/>
  <c r="K103"/>
  <c r="I174" i="6"/>
  <c r="K172"/>
  <c r="Y172"/>
  <c r="W174"/>
  <c r="C12" i="14"/>
  <c r="K96" i="6"/>
  <c r="I58"/>
  <c r="I57"/>
  <c r="S67" s="1"/>
  <c r="I56"/>
  <c r="I55"/>
  <c r="I61"/>
  <c r="I62" s="1"/>
  <c r="J45"/>
  <c r="J49"/>
  <c r="J47"/>
  <c r="J48"/>
  <c r="J46"/>
  <c r="C17" i="14"/>
  <c r="K102" i="6"/>
  <c r="O58"/>
  <c r="O57"/>
  <c r="S68" s="1"/>
  <c r="O56"/>
  <c r="O55"/>
  <c r="O61"/>
  <c r="O62" s="1"/>
  <c r="P45"/>
  <c r="P49"/>
  <c r="P46"/>
  <c r="P47"/>
  <c r="P48"/>
  <c r="V61" i="8"/>
  <c r="V57"/>
  <c r="S69" s="1"/>
  <c r="V56"/>
  <c r="V55"/>
  <c r="K109"/>
  <c r="V58"/>
  <c r="C24" i="15"/>
  <c r="C27" i="9"/>
  <c r="K117" i="8"/>
  <c r="C133" i="6"/>
  <c r="E131"/>
  <c r="D174"/>
  <c r="F172"/>
  <c r="S172"/>
  <c r="Q174"/>
  <c r="E132"/>
  <c r="K173"/>
  <c r="Y173"/>
  <c r="N27" i="9"/>
  <c r="N33"/>
  <c r="O14"/>
  <c r="I62" i="8"/>
  <c r="O62"/>
  <c r="D133" i="6"/>
  <c r="F173"/>
  <c r="S173"/>
  <c r="N14" i="9"/>
  <c r="N20"/>
  <c r="W46" i="8"/>
  <c r="W45"/>
  <c r="W48"/>
  <c r="W49"/>
  <c r="W47"/>
  <c r="C35" i="14"/>
  <c r="C33" i="7"/>
  <c r="C24" i="14"/>
  <c r="C27" i="7"/>
  <c r="O32" i="9"/>
  <c r="AE5" i="8"/>
  <c r="G20" i="7"/>
  <c r="G14"/>
  <c r="P41" i="6"/>
  <c r="P33"/>
  <c r="P35"/>
  <c r="W13" i="8"/>
  <c r="O27" i="9"/>
  <c r="E11" i="10"/>
  <c r="E14" i="9"/>
  <c r="E14" i="10"/>
  <c r="E33" i="9"/>
  <c r="E12" i="10"/>
  <c r="E20" i="9"/>
  <c r="P43" i="6"/>
  <c r="AE26"/>
  <c r="AG26" s="1"/>
  <c r="AE22"/>
  <c r="AG22" s="1"/>
  <c r="AE14"/>
  <c r="AG14" s="1"/>
  <c r="AE6"/>
  <c r="AG6" s="1"/>
  <c r="AE43"/>
  <c r="AG43" s="1"/>
  <c r="AE39"/>
  <c r="AG39" s="1"/>
  <c r="AE35"/>
  <c r="AG35" s="1"/>
  <c r="AE31"/>
  <c r="AG31" s="1"/>
  <c r="AE13"/>
  <c r="AG13" s="1"/>
  <c r="AE21"/>
  <c r="AG21" s="1"/>
  <c r="P27"/>
  <c r="P5"/>
  <c r="P17"/>
  <c r="P26"/>
  <c r="P7"/>
  <c r="P22"/>
  <c r="P14"/>
  <c r="P6"/>
  <c r="P25"/>
  <c r="P23"/>
  <c r="P13"/>
  <c r="P39"/>
  <c r="P37"/>
  <c r="P31"/>
  <c r="P29"/>
  <c r="P44"/>
  <c r="P24"/>
  <c r="P18"/>
  <c r="P10"/>
  <c r="P9"/>
  <c r="J28"/>
  <c r="J27"/>
  <c r="C14" i="7"/>
  <c r="W29" i="8"/>
  <c r="W37"/>
  <c r="W41"/>
  <c r="W32"/>
  <c r="W8"/>
  <c r="W16"/>
  <c r="W24"/>
  <c r="W27"/>
  <c r="W35"/>
  <c r="W38"/>
  <c r="W42"/>
  <c r="W34"/>
  <c r="W31"/>
  <c r="W40"/>
  <c r="W17"/>
  <c r="F27" i="9"/>
  <c r="G27"/>
  <c r="W5" i="8"/>
  <c r="O26" i="9" s="1"/>
  <c r="AD5" i="8"/>
  <c r="W26"/>
  <c r="W7"/>
  <c r="W11"/>
  <c r="W15"/>
  <c r="W19"/>
  <c r="W23"/>
  <c r="W6"/>
  <c r="W33"/>
  <c r="W39"/>
  <c r="W43"/>
  <c r="W28"/>
  <c r="W36"/>
  <c r="W12"/>
  <c r="W20"/>
  <c r="W30"/>
  <c r="W10"/>
  <c r="W14"/>
  <c r="W18"/>
  <c r="W22"/>
  <c r="W44"/>
  <c r="W9"/>
  <c r="W25"/>
  <c r="W21"/>
  <c r="J44" i="6"/>
  <c r="J42"/>
  <c r="J40"/>
  <c r="J38"/>
  <c r="J36"/>
  <c r="J34"/>
  <c r="J32"/>
  <c r="J30"/>
  <c r="P21"/>
  <c r="C20" i="7"/>
  <c r="AE41" i="6"/>
  <c r="AG41" s="1"/>
  <c r="AE37"/>
  <c r="AG37" s="1"/>
  <c r="AE33"/>
  <c r="AG33" s="1"/>
  <c r="AE29"/>
  <c r="AG29" s="1"/>
  <c r="AD24"/>
  <c r="J24"/>
  <c r="J23"/>
  <c r="AE20"/>
  <c r="AG20" s="1"/>
  <c r="J18"/>
  <c r="AD18"/>
  <c r="AE12"/>
  <c r="AG12" s="1"/>
  <c r="J10"/>
  <c r="AD10"/>
  <c r="AE27"/>
  <c r="AG27" s="1"/>
  <c r="AD27"/>
  <c r="AE23"/>
  <c r="AG23" s="1"/>
  <c r="AD23"/>
  <c r="AE30"/>
  <c r="AG30" s="1"/>
  <c r="AD19"/>
  <c r="AE19"/>
  <c r="AG19" s="1"/>
  <c r="J19"/>
  <c r="AD17"/>
  <c r="AD11"/>
  <c r="AE11"/>
  <c r="AG11" s="1"/>
  <c r="J11"/>
  <c r="AD9"/>
  <c r="AD43"/>
  <c r="J43"/>
  <c r="AD39"/>
  <c r="J39"/>
  <c r="AD35"/>
  <c r="J35"/>
  <c r="AD31"/>
  <c r="J31"/>
  <c r="AC44"/>
  <c r="AE40"/>
  <c r="AG40" s="1"/>
  <c r="AC34"/>
  <c r="AE32"/>
  <c r="AG32" s="1"/>
  <c r="AC28"/>
  <c r="AD26"/>
  <c r="J26"/>
  <c r="J25"/>
  <c r="AE24"/>
  <c r="AG24" s="1"/>
  <c r="AD22"/>
  <c r="J22"/>
  <c r="AE18"/>
  <c r="AG18" s="1"/>
  <c r="AE16"/>
  <c r="AG16" s="1"/>
  <c r="J14"/>
  <c r="AD14"/>
  <c r="AE10"/>
  <c r="AG10" s="1"/>
  <c r="AE8"/>
  <c r="AG8" s="1"/>
  <c r="J6"/>
  <c r="AD6"/>
  <c r="AE25"/>
  <c r="AG25" s="1"/>
  <c r="AD25"/>
  <c r="AE38"/>
  <c r="AG38" s="1"/>
  <c r="AD21"/>
  <c r="AE17"/>
  <c r="AG17" s="1"/>
  <c r="AD15"/>
  <c r="AE15"/>
  <c r="AG15" s="1"/>
  <c r="J15"/>
  <c r="J13"/>
  <c r="AE9"/>
  <c r="AG9" s="1"/>
  <c r="J7"/>
  <c r="AE7"/>
  <c r="AG7" s="1"/>
  <c r="AD7"/>
  <c r="G33" i="7"/>
  <c r="J9" i="6"/>
  <c r="J5"/>
  <c r="J21"/>
  <c r="J17"/>
  <c r="AD13"/>
  <c r="AD41"/>
  <c r="J41"/>
  <c r="W39"/>
  <c r="AD37"/>
  <c r="J37"/>
  <c r="AD33"/>
  <c r="J33"/>
  <c r="AD29"/>
  <c r="J29"/>
  <c r="AD44"/>
  <c r="P42"/>
  <c r="AD42"/>
  <c r="P40"/>
  <c r="AD40"/>
  <c r="P38"/>
  <c r="AD38"/>
  <c r="P36"/>
  <c r="AD36"/>
  <c r="P34"/>
  <c r="AD34"/>
  <c r="P32"/>
  <c r="AD32"/>
  <c r="P30"/>
  <c r="AD30"/>
  <c r="P28"/>
  <c r="AD28"/>
  <c r="W22"/>
  <c r="P20"/>
  <c r="J20"/>
  <c r="AD20"/>
  <c r="W18"/>
  <c r="P16"/>
  <c r="J16"/>
  <c r="AD16"/>
  <c r="W14"/>
  <c r="P12"/>
  <c r="J12"/>
  <c r="AD12"/>
  <c r="W10"/>
  <c r="P8"/>
  <c r="J8"/>
  <c r="AD8"/>
  <c r="W6"/>
  <c r="AE42"/>
  <c r="AG42" s="1"/>
  <c r="AE34"/>
  <c r="AG34" s="1"/>
  <c r="P19"/>
  <c r="P15"/>
  <c r="P11"/>
  <c r="F14" i="7"/>
  <c r="F20"/>
  <c r="AE44" i="6"/>
  <c r="AG44" s="1"/>
  <c r="AE36"/>
  <c r="AG36" s="1"/>
  <c r="AE28"/>
  <c r="AG28" s="1"/>
  <c r="E32" i="5"/>
  <c r="E31"/>
  <c r="E30"/>
  <c r="E26"/>
  <c r="E25"/>
  <c r="E24"/>
  <c r="E23"/>
  <c r="E19"/>
  <c r="E18"/>
  <c r="E17"/>
  <c r="E13"/>
  <c r="E12"/>
  <c r="F32"/>
  <c r="F37" i="13" s="1"/>
  <c r="F31" i="5"/>
  <c r="F36" i="13" s="1"/>
  <c r="F30" i="5"/>
  <c r="F35" i="13" s="1"/>
  <c r="F26" i="5"/>
  <c r="F30" i="13" s="1"/>
  <c r="F25" i="5"/>
  <c r="F27" i="13" s="1"/>
  <c r="F24" i="5"/>
  <c r="F26" i="13" s="1"/>
  <c r="F23" i="5"/>
  <c r="F24" i="13" s="1"/>
  <c r="F19" i="5"/>
  <c r="F19" i="13" s="1"/>
  <c r="F18" i="5"/>
  <c r="F18" i="13" s="1"/>
  <c r="F17" i="5"/>
  <c r="F17" i="13" s="1"/>
  <c r="F13" i="5"/>
  <c r="F15" i="13" s="1"/>
  <c r="F12" i="5"/>
  <c r="F14" i="13" s="1"/>
  <c r="G17" i="5"/>
  <c r="E17" i="13" s="1"/>
  <c r="G18" i="5"/>
  <c r="E18" i="13" s="1"/>
  <c r="G19" i="5"/>
  <c r="E19" i="13" s="1"/>
  <c r="G23" i="5"/>
  <c r="E24" i="13" s="1"/>
  <c r="G24" i="5"/>
  <c r="E26" i="13" s="1"/>
  <c r="G25" i="5"/>
  <c r="E27" i="13" s="1"/>
  <c r="G26" i="5"/>
  <c r="E30" i="13" s="1"/>
  <c r="G30" i="5"/>
  <c r="E35" i="13" s="1"/>
  <c r="G31" i="5"/>
  <c r="E36" i="13" s="1"/>
  <c r="G32" i="5"/>
  <c r="E37" i="13" s="1"/>
  <c r="E11" i="5"/>
  <c r="E10"/>
  <c r="F10"/>
  <c r="F12" i="13" s="1"/>
  <c r="F11" i="5"/>
  <c r="F13" i="13" s="1"/>
  <c r="G11" i="5"/>
  <c r="E13" i="13" s="1"/>
  <c r="G10" i="5"/>
  <c r="E12" i="13" s="1"/>
  <c r="A44" i="3"/>
  <c r="B44"/>
  <c r="C44"/>
  <c r="B40"/>
  <c r="C40"/>
  <c r="B41"/>
  <c r="C41"/>
  <c r="B42"/>
  <c r="C42"/>
  <c r="B43"/>
  <c r="C43"/>
  <c r="A40"/>
  <c r="A41"/>
  <c r="A42"/>
  <c r="A43"/>
  <c r="Q1"/>
  <c r="Q51" s="1"/>
  <c r="J1"/>
  <c r="J91" s="1"/>
  <c r="C1"/>
  <c r="C91" s="1"/>
  <c r="W1"/>
  <c r="W91" s="1"/>
  <c r="C39"/>
  <c r="B39"/>
  <c r="A39"/>
  <c r="C38"/>
  <c r="B38"/>
  <c r="A38"/>
  <c r="C37"/>
  <c r="B37"/>
  <c r="A37"/>
  <c r="C36"/>
  <c r="B36"/>
  <c r="A36"/>
  <c r="C35"/>
  <c r="B35"/>
  <c r="A35"/>
  <c r="C34"/>
  <c r="B34"/>
  <c r="A34"/>
  <c r="C33"/>
  <c r="B33"/>
  <c r="A33"/>
  <c r="C32"/>
  <c r="B32"/>
  <c r="A32"/>
  <c r="C31"/>
  <c r="B31"/>
  <c r="A31"/>
  <c r="C30"/>
  <c r="B30"/>
  <c r="A30"/>
  <c r="C29"/>
  <c r="B29"/>
  <c r="A29"/>
  <c r="C28"/>
  <c r="B28"/>
  <c r="A28"/>
  <c r="C27"/>
  <c r="B27"/>
  <c r="A27"/>
  <c r="C26"/>
  <c r="B26"/>
  <c r="A26"/>
  <c r="C25"/>
  <c r="B25"/>
  <c r="A25"/>
  <c r="C24"/>
  <c r="B24"/>
  <c r="A24"/>
  <c r="C23"/>
  <c r="B23"/>
  <c r="A23"/>
  <c r="C22"/>
  <c r="B22"/>
  <c r="A22"/>
  <c r="C21"/>
  <c r="B21"/>
  <c r="A21"/>
  <c r="C20"/>
  <c r="B20"/>
  <c r="A20"/>
  <c r="C19"/>
  <c r="B19"/>
  <c r="A19"/>
  <c r="C18"/>
  <c r="B18"/>
  <c r="A18"/>
  <c r="C17"/>
  <c r="B17"/>
  <c r="A17"/>
  <c r="C16"/>
  <c r="B16"/>
  <c r="A16"/>
  <c r="C15"/>
  <c r="B15"/>
  <c r="A15"/>
  <c r="C14"/>
  <c r="B14"/>
  <c r="A14"/>
  <c r="C13"/>
  <c r="B13"/>
  <c r="A13"/>
  <c r="C12"/>
  <c r="B12"/>
  <c r="A12"/>
  <c r="C11"/>
  <c r="B11"/>
  <c r="A11"/>
  <c r="C10"/>
  <c r="B10"/>
  <c r="A10"/>
  <c r="C9"/>
  <c r="B9"/>
  <c r="A9"/>
  <c r="C8"/>
  <c r="B8"/>
  <c r="A8"/>
  <c r="C7"/>
  <c r="B7"/>
  <c r="A7"/>
  <c r="C6"/>
  <c r="B6"/>
  <c r="A6"/>
  <c r="C5"/>
  <c r="B5"/>
  <c r="A5"/>
  <c r="Z54"/>
  <c r="Y54"/>
  <c r="X54"/>
  <c r="G13" i="5"/>
  <c r="E15" i="13" s="1"/>
  <c r="G12" i="5"/>
  <c r="E14" i="13" s="1"/>
  <c r="M32" i="9" l="1"/>
  <c r="M30"/>
  <c r="M26"/>
  <c r="M24"/>
  <c r="M18"/>
  <c r="M12"/>
  <c r="M10"/>
  <c r="B36" i="13"/>
  <c r="B35"/>
  <c r="B27"/>
  <c r="B19"/>
  <c r="B15"/>
  <c r="B8"/>
  <c r="C31" i="5"/>
  <c r="C25"/>
  <c r="C23"/>
  <c r="C19"/>
  <c r="C17"/>
  <c r="C13"/>
  <c r="C11"/>
  <c r="C7"/>
  <c r="M31" i="9"/>
  <c r="M25"/>
  <c r="M23"/>
  <c r="M19"/>
  <c r="M17"/>
  <c r="M13"/>
  <c r="M11"/>
  <c r="B37" i="13"/>
  <c r="B30"/>
  <c r="B26"/>
  <c r="B24"/>
  <c r="B18"/>
  <c r="B17"/>
  <c r="B14"/>
  <c r="B13"/>
  <c r="B12"/>
  <c r="C32" i="5"/>
  <c r="C30"/>
  <c r="C26"/>
  <c r="C24"/>
  <c r="C18"/>
  <c r="C12"/>
  <c r="C10"/>
  <c r="I18" i="9"/>
  <c r="I30"/>
  <c r="I11"/>
  <c r="I23"/>
  <c r="I10"/>
  <c r="I32"/>
  <c r="I19"/>
  <c r="I31"/>
  <c r="I12"/>
  <c r="I24"/>
  <c r="I17"/>
  <c r="I26"/>
  <c r="I13"/>
  <c r="I25"/>
  <c r="X173" i="3"/>
  <c r="R173"/>
  <c r="J173"/>
  <c r="E173"/>
  <c r="X172"/>
  <c r="R172"/>
  <c r="J172"/>
  <c r="E172"/>
  <c r="D132"/>
  <c r="D131"/>
  <c r="W173"/>
  <c r="Q173"/>
  <c r="I173"/>
  <c r="D173"/>
  <c r="W172"/>
  <c r="Q172"/>
  <c r="I172"/>
  <c r="D172"/>
  <c r="C132"/>
  <c r="C131"/>
  <c r="K103" i="6"/>
  <c r="K97"/>
  <c r="K110"/>
  <c r="V62" i="8"/>
  <c r="G69"/>
  <c r="G68"/>
  <c r="H68" s="1"/>
  <c r="S66"/>
  <c r="AE58"/>
  <c r="AE57"/>
  <c r="AE56"/>
  <c r="AE55"/>
  <c r="G13" i="15"/>
  <c r="C37" i="9"/>
  <c r="K118" i="8"/>
  <c r="K119" s="1"/>
  <c r="K110"/>
  <c r="K104"/>
  <c r="K98"/>
  <c r="K117" i="6"/>
  <c r="AF49" i="8"/>
  <c r="AF46"/>
  <c r="AF48"/>
  <c r="AF45"/>
  <c r="AF47"/>
  <c r="F37" i="9"/>
  <c r="I13" i="15" s="1"/>
  <c r="E10" i="10"/>
  <c r="I24" i="7"/>
  <c r="I31"/>
  <c r="I30"/>
  <c r="I26"/>
  <c r="I25"/>
  <c r="I32"/>
  <c r="AF10" i="8"/>
  <c r="AG5"/>
  <c r="AF44"/>
  <c r="AF40"/>
  <c r="AF22"/>
  <c r="AF18"/>
  <c r="AF14"/>
  <c r="M37" i="9"/>
  <c r="E37"/>
  <c r="AF26" i="8"/>
  <c r="AF11"/>
  <c r="AF38"/>
  <c r="AF25"/>
  <c r="AF12"/>
  <c r="AF36"/>
  <c r="AF34"/>
  <c r="AF19"/>
  <c r="AF35"/>
  <c r="AF27"/>
  <c r="AF42"/>
  <c r="AF32"/>
  <c r="AF30"/>
  <c r="AF24"/>
  <c r="AF21"/>
  <c r="AF9"/>
  <c r="AF8"/>
  <c r="AF37"/>
  <c r="AF6"/>
  <c r="AF5"/>
  <c r="C38" i="9" s="1"/>
  <c r="AF33" i="8"/>
  <c r="AF31"/>
  <c r="AF28"/>
  <c r="AF23"/>
  <c r="AF15"/>
  <c r="AF16"/>
  <c r="AF13"/>
  <c r="AF43"/>
  <c r="AF39"/>
  <c r="AF41"/>
  <c r="AF29"/>
  <c r="AF20"/>
  <c r="AF17"/>
  <c r="AF7"/>
  <c r="G37" i="9"/>
  <c r="H13" i="15" s="1"/>
  <c r="O25" i="9"/>
  <c r="C42"/>
  <c r="B42" s="1"/>
  <c r="O33"/>
  <c r="H43" i="3"/>
  <c r="H41"/>
  <c r="H44"/>
  <c r="H42"/>
  <c r="H40"/>
  <c r="L59"/>
  <c r="Y59"/>
  <c r="W31" i="6"/>
  <c r="AC19"/>
  <c r="AC21"/>
  <c r="AC6"/>
  <c r="AC8"/>
  <c r="AC14"/>
  <c r="AC16"/>
  <c r="AC22"/>
  <c r="AC43"/>
  <c r="AC10"/>
  <c r="AC12"/>
  <c r="AC29"/>
  <c r="F59" i="3"/>
  <c r="S59"/>
  <c r="H3" i="9"/>
  <c r="Q3" s="1"/>
  <c r="H3" i="7"/>
  <c r="H3" i="5"/>
  <c r="I19" i="7"/>
  <c r="I11"/>
  <c r="I13"/>
  <c r="I23"/>
  <c r="I12"/>
  <c r="I17"/>
  <c r="I10"/>
  <c r="I18"/>
  <c r="D14" i="10"/>
  <c r="AC26" i="6"/>
  <c r="AC38"/>
  <c r="AC40"/>
  <c r="AC35"/>
  <c r="AC33"/>
  <c r="AC5"/>
  <c r="F33" i="7"/>
  <c r="AC11" i="6"/>
  <c r="AC13"/>
  <c r="AC23"/>
  <c r="AC27"/>
  <c r="AC30"/>
  <c r="AC32"/>
  <c r="AC36"/>
  <c r="AC42"/>
  <c r="AC31"/>
  <c r="AC39"/>
  <c r="AC7"/>
  <c r="AC9"/>
  <c r="AC15"/>
  <c r="AC17"/>
  <c r="AC18"/>
  <c r="AC20"/>
  <c r="AC24"/>
  <c r="AC25"/>
  <c r="AC37"/>
  <c r="AC41"/>
  <c r="W26"/>
  <c r="E13" i="10"/>
  <c r="E27" i="9"/>
  <c r="D11" i="10"/>
  <c r="E14" i="7"/>
  <c r="D12" i="10"/>
  <c r="E20" i="7"/>
  <c r="W41" i="6"/>
  <c r="AD5"/>
  <c r="W24"/>
  <c r="W35"/>
  <c r="W43"/>
  <c r="W19"/>
  <c r="W9"/>
  <c r="W16"/>
  <c r="W17"/>
  <c r="W11"/>
  <c r="W12"/>
  <c r="W20"/>
  <c r="W28"/>
  <c r="W32"/>
  <c r="W36"/>
  <c r="W40"/>
  <c r="W44"/>
  <c r="W29"/>
  <c r="W33"/>
  <c r="W37"/>
  <c r="F27" i="7"/>
  <c r="G27"/>
  <c r="W5" i="6"/>
  <c r="AE5"/>
  <c r="W15"/>
  <c r="W7"/>
  <c r="W8"/>
  <c r="AF10"/>
  <c r="W25"/>
  <c r="W13"/>
  <c r="W21"/>
  <c r="W23"/>
  <c r="W27"/>
  <c r="W30"/>
  <c r="W34"/>
  <c r="W38"/>
  <c r="W42"/>
  <c r="K62" i="3"/>
  <c r="Z62"/>
  <c r="M62"/>
  <c r="X62"/>
  <c r="C167"/>
  <c r="Q167"/>
  <c r="J167"/>
  <c r="W167"/>
  <c r="D105"/>
  <c r="H105"/>
  <c r="F105"/>
  <c r="F99"/>
  <c r="J99"/>
  <c r="D62"/>
  <c r="C125"/>
  <c r="Q125"/>
  <c r="J125"/>
  <c r="W125"/>
  <c r="Q91"/>
  <c r="O5"/>
  <c r="M20" i="9" s="1"/>
  <c r="O7" i="3"/>
  <c r="O9"/>
  <c r="O11"/>
  <c r="O13"/>
  <c r="O15"/>
  <c r="O17"/>
  <c r="O19"/>
  <c r="O23"/>
  <c r="O25"/>
  <c r="O27"/>
  <c r="O29"/>
  <c r="O31"/>
  <c r="O33"/>
  <c r="O35"/>
  <c r="O37"/>
  <c r="U39"/>
  <c r="V39" s="1"/>
  <c r="C51"/>
  <c r="J51"/>
  <c r="W51"/>
  <c r="O44"/>
  <c r="AA44"/>
  <c r="AB44" s="1"/>
  <c r="I44"/>
  <c r="U44"/>
  <c r="V44" s="1"/>
  <c r="N44"/>
  <c r="AA43"/>
  <c r="AB43" s="1"/>
  <c r="U43"/>
  <c r="V43" s="1"/>
  <c r="O43"/>
  <c r="I43"/>
  <c r="AA42"/>
  <c r="AB42" s="1"/>
  <c r="U42"/>
  <c r="V42" s="1"/>
  <c r="O42"/>
  <c r="I42"/>
  <c r="AA41"/>
  <c r="AB41" s="1"/>
  <c r="U41"/>
  <c r="V41" s="1"/>
  <c r="O41"/>
  <c r="I41"/>
  <c r="AA40"/>
  <c r="AB40" s="1"/>
  <c r="U40"/>
  <c r="V40" s="1"/>
  <c r="O40"/>
  <c r="I40"/>
  <c r="N43"/>
  <c r="N42"/>
  <c r="N41"/>
  <c r="N40"/>
  <c r="F62"/>
  <c r="S62"/>
  <c r="H7"/>
  <c r="L62"/>
  <c r="Y62"/>
  <c r="H25"/>
  <c r="H15"/>
  <c r="H33"/>
  <c r="H11"/>
  <c r="H19"/>
  <c r="H29"/>
  <c r="H37"/>
  <c r="H5"/>
  <c r="H9"/>
  <c r="H13"/>
  <c r="H17"/>
  <c r="H23"/>
  <c r="H27"/>
  <c r="H31"/>
  <c r="H35"/>
  <c r="H39"/>
  <c r="U5"/>
  <c r="V5" s="1"/>
  <c r="C27" i="5" s="1"/>
  <c r="O39" i="3"/>
  <c r="U7"/>
  <c r="V7" s="1"/>
  <c r="U9"/>
  <c r="V9" s="1"/>
  <c r="U11"/>
  <c r="V11" s="1"/>
  <c r="U13"/>
  <c r="V13" s="1"/>
  <c r="U15"/>
  <c r="V15" s="1"/>
  <c r="U17"/>
  <c r="V17" s="1"/>
  <c r="U19"/>
  <c r="V19" s="1"/>
  <c r="H21"/>
  <c r="O21"/>
  <c r="U23"/>
  <c r="V23" s="1"/>
  <c r="U25"/>
  <c r="V25" s="1"/>
  <c r="U27"/>
  <c r="V27" s="1"/>
  <c r="U29"/>
  <c r="V29" s="1"/>
  <c r="U31"/>
  <c r="V31" s="1"/>
  <c r="U33"/>
  <c r="V33" s="1"/>
  <c r="U35"/>
  <c r="V35" s="1"/>
  <c r="U37"/>
  <c r="V37" s="1"/>
  <c r="I5"/>
  <c r="N5"/>
  <c r="AA5"/>
  <c r="AB5" s="1"/>
  <c r="H6"/>
  <c r="O6"/>
  <c r="U6"/>
  <c r="V6" s="1"/>
  <c r="I7"/>
  <c r="N7"/>
  <c r="AA7"/>
  <c r="AB7" s="1"/>
  <c r="H8"/>
  <c r="O8"/>
  <c r="U8"/>
  <c r="V8" s="1"/>
  <c r="I9"/>
  <c r="N9"/>
  <c r="AA9"/>
  <c r="AB9" s="1"/>
  <c r="H10"/>
  <c r="O10"/>
  <c r="U10"/>
  <c r="V10" s="1"/>
  <c r="I11"/>
  <c r="N11"/>
  <c r="AA11"/>
  <c r="AB11" s="1"/>
  <c r="H12"/>
  <c r="O12"/>
  <c r="U12"/>
  <c r="V12" s="1"/>
  <c r="I13"/>
  <c r="N13"/>
  <c r="AA13"/>
  <c r="AB13" s="1"/>
  <c r="H14"/>
  <c r="O14"/>
  <c r="U14"/>
  <c r="V14" s="1"/>
  <c r="I15"/>
  <c r="N15"/>
  <c r="AA15"/>
  <c r="AB15" s="1"/>
  <c r="H16"/>
  <c r="O16"/>
  <c r="U16"/>
  <c r="V16" s="1"/>
  <c r="I17"/>
  <c r="N17"/>
  <c r="AA17"/>
  <c r="AB17" s="1"/>
  <c r="H18"/>
  <c r="O18"/>
  <c r="U18"/>
  <c r="V18" s="1"/>
  <c r="I19"/>
  <c r="N19"/>
  <c r="AA19"/>
  <c r="AB19" s="1"/>
  <c r="H20"/>
  <c r="O20"/>
  <c r="U20"/>
  <c r="V20" s="1"/>
  <c r="AA21"/>
  <c r="AB21" s="1"/>
  <c r="I21"/>
  <c r="N21"/>
  <c r="U21"/>
  <c r="V21" s="1"/>
  <c r="I22"/>
  <c r="AA22"/>
  <c r="AB22" s="1"/>
  <c r="I24"/>
  <c r="AA24"/>
  <c r="AB24" s="1"/>
  <c r="I26"/>
  <c r="AA26"/>
  <c r="AB26" s="1"/>
  <c r="I28"/>
  <c r="AA28"/>
  <c r="AB28" s="1"/>
  <c r="I6"/>
  <c r="N6"/>
  <c r="AA6"/>
  <c r="AB6" s="1"/>
  <c r="I8"/>
  <c r="N8"/>
  <c r="AA8"/>
  <c r="AB8" s="1"/>
  <c r="I10"/>
  <c r="N10"/>
  <c r="AA10"/>
  <c r="AB10" s="1"/>
  <c r="I12"/>
  <c r="N12"/>
  <c r="AA12"/>
  <c r="AB12" s="1"/>
  <c r="I14"/>
  <c r="N14"/>
  <c r="AA14"/>
  <c r="AB14" s="1"/>
  <c r="I16"/>
  <c r="N16"/>
  <c r="AA16"/>
  <c r="AB16" s="1"/>
  <c r="I18"/>
  <c r="N18"/>
  <c r="AA18"/>
  <c r="AB18" s="1"/>
  <c r="I20"/>
  <c r="N20"/>
  <c r="AA20"/>
  <c r="AB20" s="1"/>
  <c r="U22"/>
  <c r="V22" s="1"/>
  <c r="O22"/>
  <c r="H22"/>
  <c r="N22"/>
  <c r="U24"/>
  <c r="V24" s="1"/>
  <c r="O24"/>
  <c r="H24"/>
  <c r="N24"/>
  <c r="U26"/>
  <c r="V26" s="1"/>
  <c r="O26"/>
  <c r="H26"/>
  <c r="N26"/>
  <c r="U28"/>
  <c r="V28" s="1"/>
  <c r="O28"/>
  <c r="H28"/>
  <c r="N28"/>
  <c r="I30"/>
  <c r="N30"/>
  <c r="AA30"/>
  <c r="AB30" s="1"/>
  <c r="I32"/>
  <c r="N32"/>
  <c r="AA32"/>
  <c r="AB32" s="1"/>
  <c r="I34"/>
  <c r="N34"/>
  <c r="AA34"/>
  <c r="AB34" s="1"/>
  <c r="I36"/>
  <c r="N36"/>
  <c r="AA36"/>
  <c r="AB36" s="1"/>
  <c r="I38"/>
  <c r="N38"/>
  <c r="AA38"/>
  <c r="AB38" s="1"/>
  <c r="M59"/>
  <c r="X59"/>
  <c r="I23"/>
  <c r="N23"/>
  <c r="AA23"/>
  <c r="AB23" s="1"/>
  <c r="I25"/>
  <c r="N25"/>
  <c r="AA25"/>
  <c r="AB25" s="1"/>
  <c r="I27"/>
  <c r="N27"/>
  <c r="AA27"/>
  <c r="AB27" s="1"/>
  <c r="I29"/>
  <c r="N29"/>
  <c r="AA29"/>
  <c r="AB29" s="1"/>
  <c r="H30"/>
  <c r="O30"/>
  <c r="U30"/>
  <c r="V30" s="1"/>
  <c r="I31"/>
  <c r="N31"/>
  <c r="AA31"/>
  <c r="AB31" s="1"/>
  <c r="H32"/>
  <c r="O32"/>
  <c r="U32"/>
  <c r="V32" s="1"/>
  <c r="I33"/>
  <c r="N33"/>
  <c r="AA33"/>
  <c r="AB33" s="1"/>
  <c r="H34"/>
  <c r="O34"/>
  <c r="U34"/>
  <c r="V34" s="1"/>
  <c r="I35"/>
  <c r="N35"/>
  <c r="AA35"/>
  <c r="AB35" s="1"/>
  <c r="H36"/>
  <c r="O36"/>
  <c r="U36"/>
  <c r="V36" s="1"/>
  <c r="I37"/>
  <c r="N37"/>
  <c r="AA37"/>
  <c r="AB37" s="1"/>
  <c r="H38"/>
  <c r="O38"/>
  <c r="U38"/>
  <c r="V38" s="1"/>
  <c r="I39"/>
  <c r="N39"/>
  <c r="AA39"/>
  <c r="AB39" s="1"/>
  <c r="E59"/>
  <c r="E62"/>
  <c r="G59"/>
  <c r="G62"/>
  <c r="Q59"/>
  <c r="Q62"/>
  <c r="R59"/>
  <c r="R62"/>
  <c r="T59"/>
  <c r="T62"/>
  <c r="D59"/>
  <c r="K59"/>
  <c r="Z59"/>
  <c r="L119" i="8" l="1"/>
  <c r="L117"/>
  <c r="K116" i="3"/>
  <c r="K117" s="1"/>
  <c r="K118" s="1"/>
  <c r="K119" s="1"/>
  <c r="AB58"/>
  <c r="AB56"/>
  <c r="AB57"/>
  <c r="AB55"/>
  <c r="AC49"/>
  <c r="AC45"/>
  <c r="AC47"/>
  <c r="AC46"/>
  <c r="AC48"/>
  <c r="I58"/>
  <c r="I56"/>
  <c r="I57"/>
  <c r="I55"/>
  <c r="J45"/>
  <c r="K96"/>
  <c r="K97" s="1"/>
  <c r="I61"/>
  <c r="J49"/>
  <c r="J46"/>
  <c r="J47"/>
  <c r="J48"/>
  <c r="AF24" i="6"/>
  <c r="S66"/>
  <c r="AE58"/>
  <c r="G69"/>
  <c r="G68"/>
  <c r="H68" s="1"/>
  <c r="AE57"/>
  <c r="AE56"/>
  <c r="AE55"/>
  <c r="AF47"/>
  <c r="AF45"/>
  <c r="AF49"/>
  <c r="AF46"/>
  <c r="AF48"/>
  <c r="C36" i="9"/>
  <c r="W70" i="8"/>
  <c r="W69"/>
  <c r="W68"/>
  <c r="W67"/>
  <c r="G19" i="15"/>
  <c r="C39" i="9"/>
  <c r="K119" i="6"/>
  <c r="L119" s="1"/>
  <c r="K118"/>
  <c r="L117"/>
  <c r="K111" i="8"/>
  <c r="K112"/>
  <c r="L112" s="1"/>
  <c r="I20" i="9"/>
  <c r="H69" i="8"/>
  <c r="I27" i="9"/>
  <c r="C14" i="5"/>
  <c r="C20"/>
  <c r="C35" i="13"/>
  <c r="M27" i="9"/>
  <c r="M33"/>
  <c r="C17" i="13"/>
  <c r="C24"/>
  <c r="M14" i="9"/>
  <c r="O58" i="3"/>
  <c r="O56"/>
  <c r="O57"/>
  <c r="O55"/>
  <c r="K102"/>
  <c r="K103" s="1"/>
  <c r="O61"/>
  <c r="P45"/>
  <c r="P49"/>
  <c r="P47"/>
  <c r="P46"/>
  <c r="P48"/>
  <c r="K111" i="6"/>
  <c r="K112"/>
  <c r="L112" s="1"/>
  <c r="K99"/>
  <c r="L99" s="1"/>
  <c r="K98"/>
  <c r="L97"/>
  <c r="K104"/>
  <c r="L103"/>
  <c r="K105"/>
  <c r="L105" s="1"/>
  <c r="I14" i="9"/>
  <c r="K99" i="8"/>
  <c r="L99" s="1"/>
  <c r="K105"/>
  <c r="L118"/>
  <c r="I33" i="9"/>
  <c r="C33" i="5"/>
  <c r="C12" i="13"/>
  <c r="AE5" i="3"/>
  <c r="L116" i="8"/>
  <c r="K109" i="3"/>
  <c r="K110" s="1"/>
  <c r="V61"/>
  <c r="V57"/>
  <c r="V55"/>
  <c r="V58"/>
  <c r="V56"/>
  <c r="W47"/>
  <c r="W49"/>
  <c r="W45"/>
  <c r="W46"/>
  <c r="W48"/>
  <c r="AF40" i="6"/>
  <c r="AG5"/>
  <c r="G13" i="14"/>
  <c r="C36" i="7"/>
  <c r="AF16" i="6"/>
  <c r="I33" i="7"/>
  <c r="I27"/>
  <c r="C43" i="9"/>
  <c r="B43" s="1"/>
  <c r="G20" i="5"/>
  <c r="G14"/>
  <c r="I20" i="7"/>
  <c r="I14"/>
  <c r="E33"/>
  <c r="AF41" i="6"/>
  <c r="AF37"/>
  <c r="AF33"/>
  <c r="AF29"/>
  <c r="AF20"/>
  <c r="AF12"/>
  <c r="AF27"/>
  <c r="AF23"/>
  <c r="AF30"/>
  <c r="AF19"/>
  <c r="AF11"/>
  <c r="AF9"/>
  <c r="AF7"/>
  <c r="D13" i="10"/>
  <c r="E27" i="7"/>
  <c r="D10" i="10"/>
  <c r="AF5" i="6"/>
  <c r="C37" i="7" s="1"/>
  <c r="AF22" i="6"/>
  <c r="AF14"/>
  <c r="AF6"/>
  <c r="AF21"/>
  <c r="AF43"/>
  <c r="AF39"/>
  <c r="AF35"/>
  <c r="AF31"/>
  <c r="AF26"/>
  <c r="AF13"/>
  <c r="AF44"/>
  <c r="AF28"/>
  <c r="AF18"/>
  <c r="AF25"/>
  <c r="AF36"/>
  <c r="AF34"/>
  <c r="AF32"/>
  <c r="AF8"/>
  <c r="AF38"/>
  <c r="AF17"/>
  <c r="AF15"/>
  <c r="AF42"/>
  <c r="F14" i="5"/>
  <c r="F20"/>
  <c r="P21" i="3"/>
  <c r="P41"/>
  <c r="P42"/>
  <c r="P37"/>
  <c r="P33"/>
  <c r="P29"/>
  <c r="P25"/>
  <c r="J97"/>
  <c r="P38"/>
  <c r="P39"/>
  <c r="AE44"/>
  <c r="P35"/>
  <c r="P31"/>
  <c r="P27"/>
  <c r="P23"/>
  <c r="P36"/>
  <c r="P34"/>
  <c r="P32"/>
  <c r="P30"/>
  <c r="P28"/>
  <c r="P26"/>
  <c r="P24"/>
  <c r="P22"/>
  <c r="P8"/>
  <c r="P6"/>
  <c r="P44"/>
  <c r="P43"/>
  <c r="P19"/>
  <c r="P17"/>
  <c r="P15"/>
  <c r="P13"/>
  <c r="P11"/>
  <c r="P9"/>
  <c r="P7"/>
  <c r="P5"/>
  <c r="P20"/>
  <c r="P18"/>
  <c r="P16"/>
  <c r="P14"/>
  <c r="P12"/>
  <c r="P10"/>
  <c r="P40"/>
  <c r="J7"/>
  <c r="J9"/>
  <c r="J11"/>
  <c r="J13"/>
  <c r="J15"/>
  <c r="J17"/>
  <c r="J19"/>
  <c r="J21"/>
  <c r="J23"/>
  <c r="J25"/>
  <c r="J27"/>
  <c r="J29"/>
  <c r="J31"/>
  <c r="J33"/>
  <c r="J35"/>
  <c r="J37"/>
  <c r="J39"/>
  <c r="J41"/>
  <c r="J43"/>
  <c r="J5"/>
  <c r="J6"/>
  <c r="J8"/>
  <c r="J10"/>
  <c r="J12"/>
  <c r="J14"/>
  <c r="J16"/>
  <c r="J18"/>
  <c r="J20"/>
  <c r="J22"/>
  <c r="J24"/>
  <c r="J26"/>
  <c r="J28"/>
  <c r="J30"/>
  <c r="J32"/>
  <c r="J34"/>
  <c r="J36"/>
  <c r="J38"/>
  <c r="J40"/>
  <c r="J42"/>
  <c r="J44"/>
  <c r="AD44"/>
  <c r="AE41"/>
  <c r="AE43"/>
  <c r="AK43" i="8" s="1"/>
  <c r="AE40" i="3"/>
  <c r="AD40"/>
  <c r="AE42"/>
  <c r="AD42"/>
  <c r="AD41"/>
  <c r="AD43"/>
  <c r="AE23"/>
  <c r="AE9"/>
  <c r="AE17"/>
  <c r="AE13"/>
  <c r="AE39"/>
  <c r="AE10"/>
  <c r="AE14"/>
  <c r="AK14" i="8" s="1"/>
  <c r="AE37" i="3"/>
  <c r="AK37" i="8" s="1"/>
  <c r="AE35" i="3"/>
  <c r="AK35" i="8" s="1"/>
  <c r="AE33" i="3"/>
  <c r="AK33" i="8" s="1"/>
  <c r="AE31" i="3"/>
  <c r="AK31" i="8" s="1"/>
  <c r="AE29" i="3"/>
  <c r="AK29" i="8" s="1"/>
  <c r="AD27" i="3"/>
  <c r="AD39"/>
  <c r="AE38"/>
  <c r="AK38" i="8" s="1"/>
  <c r="AE34" i="3"/>
  <c r="AK34" i="8" s="1"/>
  <c r="AE30" i="3"/>
  <c r="AK30" i="8" s="1"/>
  <c r="AD14" i="3"/>
  <c r="AD10"/>
  <c r="AE28"/>
  <c r="AK28" i="8" s="1"/>
  <c r="AD28" i="3"/>
  <c r="AD20"/>
  <c r="AD16"/>
  <c r="AD12"/>
  <c r="AD8"/>
  <c r="AD38"/>
  <c r="AD36"/>
  <c r="AD34"/>
  <c r="AD32"/>
  <c r="AD30"/>
  <c r="AE27"/>
  <c r="AK27" i="8" s="1"/>
  <c r="AE25" i="3"/>
  <c r="AK25" i="8" s="1"/>
  <c r="AD23" i="3"/>
  <c r="AE36"/>
  <c r="AK36" i="8" s="1"/>
  <c r="AE32" i="3"/>
  <c r="AK32" i="8" s="1"/>
  <c r="AE24" i="3"/>
  <c r="AK24" i="8" s="1"/>
  <c r="AD24" i="3"/>
  <c r="AE21"/>
  <c r="AK21" i="8" s="1"/>
  <c r="AD21" i="3"/>
  <c r="AE20"/>
  <c r="AK20" i="8" s="1"/>
  <c r="AE19" i="3"/>
  <c r="AK19" i="8" s="1"/>
  <c r="AD17" i="3"/>
  <c r="AE16"/>
  <c r="AK16" i="8" s="1"/>
  <c r="AE15" i="3"/>
  <c r="AK15" i="8" s="1"/>
  <c r="AD13" i="3"/>
  <c r="AE12"/>
  <c r="AK12" i="8" s="1"/>
  <c r="AE11" i="3"/>
  <c r="AK11" i="8" s="1"/>
  <c r="AD9" i="3"/>
  <c r="AE8"/>
  <c r="AK8" i="8" s="1"/>
  <c r="AE7" i="3"/>
  <c r="AK7" i="8" s="1"/>
  <c r="AD37" i="3"/>
  <c r="AD35"/>
  <c r="AD33"/>
  <c r="AD31"/>
  <c r="AD29"/>
  <c r="AD25"/>
  <c r="AD22"/>
  <c r="AE22"/>
  <c r="AK22" i="8" s="1"/>
  <c r="AD19" i="3"/>
  <c r="AD15"/>
  <c r="AD11"/>
  <c r="AD7"/>
  <c r="D99"/>
  <c r="D96"/>
  <c r="H99"/>
  <c r="H96"/>
  <c r="D112"/>
  <c r="D104"/>
  <c r="D102"/>
  <c r="D103"/>
  <c r="F103"/>
  <c r="F97"/>
  <c r="D119"/>
  <c r="H112"/>
  <c r="H104"/>
  <c r="H102"/>
  <c r="H103"/>
  <c r="F102"/>
  <c r="J96"/>
  <c r="J98"/>
  <c r="F96"/>
  <c r="F98"/>
  <c r="H97"/>
  <c r="D97"/>
  <c r="AE6"/>
  <c r="AK6" i="8" s="1"/>
  <c r="AD6" i="3"/>
  <c r="F112"/>
  <c r="F104"/>
  <c r="H98"/>
  <c r="D98"/>
  <c r="AG39" l="1"/>
  <c r="AK39" i="8"/>
  <c r="AG23" i="3"/>
  <c r="AK23" i="8"/>
  <c r="AG42" i="3"/>
  <c r="AK42" i="8"/>
  <c r="AG41" i="3"/>
  <c r="AK41" i="8"/>
  <c r="AG10" i="3"/>
  <c r="AK10" i="8"/>
  <c r="AG13" i="3"/>
  <c r="AK13" i="8"/>
  <c r="AG9" i="3"/>
  <c r="AK9" i="8"/>
  <c r="AG44" i="3"/>
  <c r="AK44" i="8"/>
  <c r="L105"/>
  <c r="L103"/>
  <c r="L111"/>
  <c r="L109"/>
  <c r="L118" i="6"/>
  <c r="L116"/>
  <c r="L98" i="8"/>
  <c r="L104" i="6"/>
  <c r="L98"/>
  <c r="L110"/>
  <c r="L111"/>
  <c r="L102" i="8"/>
  <c r="L97"/>
  <c r="L110"/>
  <c r="H69" i="6"/>
  <c r="L109"/>
  <c r="L96"/>
  <c r="AG17" i="3"/>
  <c r="AK17" i="8"/>
  <c r="AG40" i="3"/>
  <c r="AK40" i="8"/>
  <c r="W68" i="6"/>
  <c r="W67"/>
  <c r="W70"/>
  <c r="W69"/>
  <c r="K111" i="3"/>
  <c r="K112" s="1"/>
  <c r="AK5" i="8"/>
  <c r="C35" i="9"/>
  <c r="C35" i="5"/>
  <c r="G13" i="13"/>
  <c r="K105" i="3"/>
  <c r="K104"/>
  <c r="K99"/>
  <c r="K98"/>
  <c r="L104" i="8"/>
  <c r="L102" i="6"/>
  <c r="L96" i="8"/>
  <c r="G19" i="14"/>
  <c r="C38" i="7"/>
  <c r="AM22" i="8"/>
  <c r="AG22" i="3"/>
  <c r="AM7" i="8"/>
  <c r="AG7" i="3"/>
  <c r="AM12" i="8"/>
  <c r="AG12" i="3"/>
  <c r="AM15" i="8"/>
  <c r="AG15" i="3"/>
  <c r="AM20" i="8"/>
  <c r="AG20" i="3"/>
  <c r="AM21" i="8"/>
  <c r="AG21" i="3"/>
  <c r="AM24" i="8"/>
  <c r="AG24" i="3"/>
  <c r="AM36" i="8"/>
  <c r="AG36" i="3"/>
  <c r="AM25" i="8"/>
  <c r="AG25" i="3"/>
  <c r="AM28" i="8"/>
  <c r="AG28" i="3"/>
  <c r="AM34" i="8"/>
  <c r="AG34" i="3"/>
  <c r="AM29" i="8"/>
  <c r="AG29" i="3"/>
  <c r="AM33" i="8"/>
  <c r="AG33" i="3"/>
  <c r="AM37" i="8"/>
  <c r="AG37" i="3"/>
  <c r="AM43" i="8"/>
  <c r="AG43" i="3"/>
  <c r="AM6" i="8"/>
  <c r="AG6" i="3"/>
  <c r="AM8" i="8"/>
  <c r="AG8" i="3"/>
  <c r="AM11" i="8"/>
  <c r="AG11" i="3"/>
  <c r="AM16" i="8"/>
  <c r="AG16" i="3"/>
  <c r="AM19" i="8"/>
  <c r="AG19" i="3"/>
  <c r="AM32" i="8"/>
  <c r="AG32" i="3"/>
  <c r="AM27" i="8"/>
  <c r="AG27" i="3"/>
  <c r="AM30" i="8"/>
  <c r="AG30" i="3"/>
  <c r="AM38" i="8"/>
  <c r="AG38" i="3"/>
  <c r="AM31" i="8"/>
  <c r="AG31" i="3"/>
  <c r="AM35" i="8"/>
  <c r="AG35" i="3"/>
  <c r="AM14" i="8"/>
  <c r="AG14" i="3"/>
  <c r="C41" i="7"/>
  <c r="B41" s="1"/>
  <c r="C42"/>
  <c r="B42" s="1"/>
  <c r="M36" i="9"/>
  <c r="AM39" i="8"/>
  <c r="AM17"/>
  <c r="AM23"/>
  <c r="AM44"/>
  <c r="AM10"/>
  <c r="AM13"/>
  <c r="AM9"/>
  <c r="AM42"/>
  <c r="AM40"/>
  <c r="AM41"/>
  <c r="F36" i="7"/>
  <c r="I13" i="14" s="1"/>
  <c r="F36" i="9"/>
  <c r="G36" i="7"/>
  <c r="H13" i="14" s="1"/>
  <c r="G36" i="9"/>
  <c r="E36" i="7"/>
  <c r="E36" i="9"/>
  <c r="S68" i="3"/>
  <c r="C12" i="10" s="1"/>
  <c r="E20" i="5"/>
  <c r="S67" i="3"/>
  <c r="C11" i="10" s="1"/>
  <c r="E14" i="5"/>
  <c r="F33"/>
  <c r="G33"/>
  <c r="X174" i="3"/>
  <c r="W174"/>
  <c r="E27" i="5"/>
  <c r="F27"/>
  <c r="G27"/>
  <c r="Q174" i="3"/>
  <c r="R174"/>
  <c r="W18"/>
  <c r="AC5"/>
  <c r="AC9"/>
  <c r="AC11"/>
  <c r="AC13"/>
  <c r="AC15"/>
  <c r="AC17"/>
  <c r="AC19"/>
  <c r="AC43"/>
  <c r="W44"/>
  <c r="W8"/>
  <c r="AC10"/>
  <c r="AC18"/>
  <c r="W24"/>
  <c r="AC30"/>
  <c r="AC38"/>
  <c r="W32"/>
  <c r="W36"/>
  <c r="W25"/>
  <c r="W33"/>
  <c r="W40"/>
  <c r="W12"/>
  <c r="W16"/>
  <c r="AC22"/>
  <c r="AC26"/>
  <c r="AC8"/>
  <c r="AC16"/>
  <c r="AC32"/>
  <c r="W43"/>
  <c r="W41"/>
  <c r="W17"/>
  <c r="W31"/>
  <c r="AC7"/>
  <c r="W21"/>
  <c r="AC25"/>
  <c r="AC31"/>
  <c r="AC35"/>
  <c r="W39"/>
  <c r="AC41"/>
  <c r="W7"/>
  <c r="W15"/>
  <c r="AC21"/>
  <c r="AC27"/>
  <c r="W26"/>
  <c r="AC44"/>
  <c r="AC40"/>
  <c r="W6"/>
  <c r="AC6"/>
  <c r="AC14"/>
  <c r="W22"/>
  <c r="W28"/>
  <c r="AC34"/>
  <c r="W30"/>
  <c r="W34"/>
  <c r="W38"/>
  <c r="W29"/>
  <c r="W37"/>
  <c r="W10"/>
  <c r="W14"/>
  <c r="W20"/>
  <c r="AC24"/>
  <c r="AC28"/>
  <c r="AC12"/>
  <c r="AC20"/>
  <c r="AC36"/>
  <c r="W42"/>
  <c r="W13"/>
  <c r="W27"/>
  <c r="W35"/>
  <c r="W9"/>
  <c r="W23"/>
  <c r="AC29"/>
  <c r="AC33"/>
  <c r="AC37"/>
  <c r="AC42"/>
  <c r="W5"/>
  <c r="W11"/>
  <c r="W19"/>
  <c r="AC23"/>
  <c r="AC39"/>
  <c r="D109"/>
  <c r="I174"/>
  <c r="O62"/>
  <c r="K173"/>
  <c r="E174"/>
  <c r="F173"/>
  <c r="AD5"/>
  <c r="I62"/>
  <c r="K172"/>
  <c r="AD18"/>
  <c r="J174"/>
  <c r="AE26"/>
  <c r="AK26" i="8" s="1"/>
  <c r="AD26" i="3"/>
  <c r="AE18"/>
  <c r="AK18" i="8" s="1"/>
  <c r="H119" i="3"/>
  <c r="H116"/>
  <c r="J112"/>
  <c r="J109"/>
  <c r="S172"/>
  <c r="F172"/>
  <c r="D174"/>
  <c r="D118"/>
  <c r="D116"/>
  <c r="D117"/>
  <c r="D111"/>
  <c r="D110"/>
  <c r="Y172"/>
  <c r="F111"/>
  <c r="F110"/>
  <c r="J111"/>
  <c r="J110"/>
  <c r="F119"/>
  <c r="F117"/>
  <c r="F116"/>
  <c r="H111"/>
  <c r="H109"/>
  <c r="H110"/>
  <c r="F118"/>
  <c r="H118"/>
  <c r="H117"/>
  <c r="L105"/>
  <c r="F109"/>
  <c r="G69" l="1"/>
  <c r="G68"/>
  <c r="S66"/>
  <c r="C10" i="10" s="1"/>
  <c r="AE58" i="3"/>
  <c r="AE56"/>
  <c r="AE57"/>
  <c r="AE55"/>
  <c r="AF45"/>
  <c r="AF49"/>
  <c r="AF47"/>
  <c r="AF46"/>
  <c r="AF48"/>
  <c r="AG5"/>
  <c r="C35" i="7"/>
  <c r="AM18" i="8"/>
  <c r="AG18" i="3"/>
  <c r="AM26" i="8"/>
  <c r="AG26" i="3"/>
  <c r="C41" i="5"/>
  <c r="B41" s="1"/>
  <c r="H13" i="9"/>
  <c r="S69" i="3"/>
  <c r="C13" i="10" s="1"/>
  <c r="H24" i="7"/>
  <c r="D35" i="10"/>
  <c r="AM5" i="8"/>
  <c r="C35" i="10"/>
  <c r="H31" i="7"/>
  <c r="H13"/>
  <c r="H17"/>
  <c r="H19"/>
  <c r="H12"/>
  <c r="H26"/>
  <c r="H23"/>
  <c r="H18"/>
  <c r="H14"/>
  <c r="H25"/>
  <c r="H33"/>
  <c r="H11"/>
  <c r="H27"/>
  <c r="H30"/>
  <c r="H32"/>
  <c r="H20"/>
  <c r="H10"/>
  <c r="H27" i="9"/>
  <c r="H14"/>
  <c r="H23"/>
  <c r="H32"/>
  <c r="H26"/>
  <c r="H18"/>
  <c r="H10"/>
  <c r="H30"/>
  <c r="H12"/>
  <c r="H33"/>
  <c r="H20"/>
  <c r="H19"/>
  <c r="H24"/>
  <c r="H31"/>
  <c r="H11"/>
  <c r="H17"/>
  <c r="H25"/>
  <c r="S70" i="3"/>
  <c r="C14" i="10" s="1"/>
  <c r="E33" i="5"/>
  <c r="D133" i="3"/>
  <c r="AF18"/>
  <c r="AF43"/>
  <c r="AF39"/>
  <c r="AF35"/>
  <c r="AF31"/>
  <c r="AF27"/>
  <c r="AF23"/>
  <c r="AF19"/>
  <c r="AF15"/>
  <c r="AF11"/>
  <c r="AF7"/>
  <c r="AF42"/>
  <c r="AF38"/>
  <c r="AF34"/>
  <c r="AF30"/>
  <c r="AF26"/>
  <c r="AF22"/>
  <c r="AF14"/>
  <c r="AF10"/>
  <c r="AF6"/>
  <c r="AF5"/>
  <c r="C36" i="5" s="1"/>
  <c r="AF41" i="3"/>
  <c r="AF37"/>
  <c r="AF33"/>
  <c r="AF29"/>
  <c r="AF25"/>
  <c r="AF21"/>
  <c r="AF17"/>
  <c r="AF13"/>
  <c r="AF9"/>
  <c r="AF44"/>
  <c r="AF40"/>
  <c r="AF36"/>
  <c r="AF32"/>
  <c r="AF28"/>
  <c r="AF24"/>
  <c r="AF20"/>
  <c r="AF16"/>
  <c r="AF12"/>
  <c r="AF8"/>
  <c r="V62"/>
  <c r="S173"/>
  <c r="L99"/>
  <c r="L104"/>
  <c r="L103"/>
  <c r="E131"/>
  <c r="Y173"/>
  <c r="L102"/>
  <c r="G19" i="13" l="1"/>
  <c r="C37" i="5"/>
  <c r="W70" i="3"/>
  <c r="W69"/>
  <c r="W68"/>
  <c r="W67"/>
  <c r="C44" i="9"/>
  <c r="C43" i="7"/>
  <c r="B43" s="1"/>
  <c r="C40" i="5"/>
  <c r="B40" s="1"/>
  <c r="F35"/>
  <c r="I13" i="13" s="1"/>
  <c r="F35" i="9"/>
  <c r="F35" i="7"/>
  <c r="E35" i="5"/>
  <c r="E35" i="7"/>
  <c r="E35" i="9"/>
  <c r="M35"/>
  <c r="G35" i="5"/>
  <c r="G35" i="7"/>
  <c r="G35" i="9"/>
  <c r="AR7" i="8"/>
  <c r="E35" i="10" s="1"/>
  <c r="C36"/>
  <c r="C37" s="1"/>
  <c r="L97" i="3"/>
  <c r="L96"/>
  <c r="E132"/>
  <c r="H68"/>
  <c r="H69"/>
  <c r="C133"/>
  <c r="L98"/>
  <c r="L111"/>
  <c r="H10" i="5" l="1"/>
  <c r="H13" i="13"/>
  <c r="H25" i="5"/>
  <c r="H14"/>
  <c r="H13"/>
  <c r="H24"/>
  <c r="H32"/>
  <c r="H20"/>
  <c r="H33"/>
  <c r="H17"/>
  <c r="H18"/>
  <c r="H27"/>
  <c r="H11"/>
  <c r="H30"/>
  <c r="H23"/>
  <c r="H31"/>
  <c r="H12"/>
  <c r="H26"/>
  <c r="H19"/>
  <c r="AQ9" i="8"/>
  <c r="D36" i="10"/>
  <c r="D37" s="1"/>
  <c r="AP9" i="8"/>
  <c r="AR8"/>
  <c r="E36" i="10" s="1"/>
  <c r="L112" i="3"/>
  <c r="L109"/>
  <c r="L119"/>
  <c r="L110"/>
  <c r="L117" l="1"/>
  <c r="L116"/>
  <c r="L118"/>
</calcChain>
</file>

<file path=xl/sharedStrings.xml><?xml version="1.0" encoding="utf-8"?>
<sst xmlns="http://schemas.openxmlformats.org/spreadsheetml/2006/main" count="747" uniqueCount="161">
  <si>
    <t>العدد الرتبي</t>
  </si>
  <si>
    <t>قائمة التلاميذ</t>
  </si>
  <si>
    <t>ذكر / أنثى</t>
  </si>
  <si>
    <t>ذكر</t>
  </si>
  <si>
    <t>أنثى</t>
  </si>
  <si>
    <t>المندوبية الجهوية للتربية</t>
  </si>
  <si>
    <t>المدرسة الإبتدائية</t>
  </si>
  <si>
    <t>المعلم (ة)</t>
  </si>
  <si>
    <t>القسم</t>
  </si>
  <si>
    <t>السنة الدراسية</t>
  </si>
  <si>
    <t>عدد التلاميذ</t>
  </si>
  <si>
    <t>أصغر عدد</t>
  </si>
  <si>
    <t>أكبر عدد</t>
  </si>
  <si>
    <t>معفى تربية بدنية</t>
  </si>
  <si>
    <t>الهاتف : 99915508</t>
  </si>
  <si>
    <t>www.facebook.com/bououni.ahmed</t>
  </si>
  <si>
    <t>مجال اللغة العربية</t>
  </si>
  <si>
    <t>مجال العلوم و التكنولوجيا</t>
  </si>
  <si>
    <t>مجال التنشئة</t>
  </si>
  <si>
    <t>النتيجة النهائية</t>
  </si>
  <si>
    <t>الجنس</t>
  </si>
  <si>
    <t>تواصل شفوي</t>
  </si>
  <si>
    <t>قراءة</t>
  </si>
  <si>
    <t>قواعد اللغة</t>
  </si>
  <si>
    <t>إنتاج كتابي</t>
  </si>
  <si>
    <t>مجموع المجال</t>
  </si>
  <si>
    <t>معدل المجال</t>
  </si>
  <si>
    <t>الرتبة في المجال</t>
  </si>
  <si>
    <t>رياضيات</t>
  </si>
  <si>
    <t>الإيقاظ العلمي</t>
  </si>
  <si>
    <t>تربية تكنولوجية</t>
  </si>
  <si>
    <t>تربية إسلامية</t>
  </si>
  <si>
    <t>تربية تشكيلية</t>
  </si>
  <si>
    <t>تربية موسيقية</t>
  </si>
  <si>
    <t>تربية بدنية</t>
  </si>
  <si>
    <t>Expression orale</t>
  </si>
  <si>
    <t>Lecture</t>
  </si>
  <si>
    <t>Production écrite</t>
  </si>
  <si>
    <t>المجموع العام</t>
  </si>
  <si>
    <t>المعدل الثلاثي</t>
  </si>
  <si>
    <t>الرتبة في الثلاثي</t>
  </si>
  <si>
    <t>الشهادة</t>
  </si>
  <si>
    <t>أعلى عدد</t>
  </si>
  <si>
    <t>أدنى عدد</t>
  </si>
  <si>
    <t>إحصائيات القسم الثلاثي الأول</t>
  </si>
  <si>
    <t>المواد و المجالات</t>
  </si>
  <si>
    <t>معدل القسم</t>
  </si>
  <si>
    <t>عدد التلاميذ لهم معدل</t>
  </si>
  <si>
    <t>النسبة</t>
  </si>
  <si>
    <t>عدد التلاميذ الذين لهم معدل أقل من 10</t>
  </si>
  <si>
    <t>عدد الشهائد</t>
  </si>
  <si>
    <t>رضا</t>
  </si>
  <si>
    <t>تشجيع</t>
  </si>
  <si>
    <t>شرف</t>
  </si>
  <si>
    <t>شكر</t>
  </si>
  <si>
    <t>من 0 إلى أقل من 5</t>
  </si>
  <si>
    <t>من 5 إلى أقل من 10</t>
  </si>
  <si>
    <t>من 10 إلى أقل من 15</t>
  </si>
  <si>
    <t>من 15 إلى 20</t>
  </si>
  <si>
    <t>معدل الثلاثي : إناث و ذكور</t>
  </si>
  <si>
    <t>أقل من 10</t>
  </si>
  <si>
    <t>&gt;=10</t>
  </si>
  <si>
    <t>مجموع</t>
  </si>
  <si>
    <t>إناث</t>
  </si>
  <si>
    <t>ذكور</t>
  </si>
  <si>
    <t>المعدل في المجالات : إناث و ذكور</t>
  </si>
  <si>
    <t>مجال العلوم والتكنولوجيا</t>
  </si>
  <si>
    <t>العدد</t>
  </si>
  <si>
    <t>التلاميذ الذين لهم معدل أقل من 10</t>
  </si>
  <si>
    <t>التلاميذ الذين لهم معدل يساوي أو يفوق 10</t>
  </si>
  <si>
    <t>معدل الثلاثي</t>
  </si>
  <si>
    <t>Expr orale</t>
  </si>
  <si>
    <t>Prod écrite</t>
  </si>
  <si>
    <t>احتساب معدلات التلاميذ في مختلف المجالات</t>
  </si>
  <si>
    <t>تحديد العدد الأصغر والعدد الأكبر في مختلف المواد</t>
  </si>
  <si>
    <t>احتساب المعدل الثلاثي والرتبة والشهادة لكل تلميذ</t>
  </si>
  <si>
    <t xml:space="preserve">هذا الملف موجه لــ </t>
  </si>
  <si>
    <t>مدرسي التعليم الإبتدائي لمساعدتهم آليا على:</t>
  </si>
  <si>
    <t>الحصول على رسوم بيانية إحصائية في مختلف المواد حسب الجنس</t>
  </si>
  <si>
    <t>الحصول على رسوم بيانية إحصائية في مختلف المجالات</t>
  </si>
  <si>
    <t>مديري المؤسسات التربوية لمساعدتهم آليا على:</t>
  </si>
  <si>
    <t>متفقدي التعليم الإبتدائي لمساعدتهم آليا على:</t>
  </si>
  <si>
    <t>التعرف على مستوى القسم حسب المواد، المجالات والجنس</t>
  </si>
  <si>
    <t>تقديم</t>
  </si>
  <si>
    <t>أدخل أسماء التلاميذ، العدد الرتبي والجنس</t>
  </si>
  <si>
    <t>في ورقة المدخلات القارة</t>
  </si>
  <si>
    <t>أدخل اسم المندوبية الجهوية للتربية، اسم المدرسة، اسم المعلم، القسم والسنة الدراسية</t>
  </si>
  <si>
    <t>في ورقة الثلاثي</t>
  </si>
  <si>
    <t>بطاقة أعداد الثلاثي الأول</t>
  </si>
  <si>
    <t>اسم التلميذ و لقبه</t>
  </si>
  <si>
    <t>معدل الثلاثي الأول</t>
  </si>
  <si>
    <t>الرتبة</t>
  </si>
  <si>
    <t>رقم التلميذ</t>
  </si>
  <si>
    <t xml:space="preserve">  تكتب عبارة للتثبت أمام المادة أو المجال المعني</t>
  </si>
  <si>
    <t>تلميذ صاحب أعلى معدل في أحد المجالات وفي نفس الوقت صاحب أدنى معدل في مجال آخر</t>
  </si>
  <si>
    <t>فارق بين أعلى أعداده وأدنى أعداده يساوي أو يفوق 15 من 20</t>
  </si>
  <si>
    <t>بطاقة أعداد الثلاثي الثاني</t>
  </si>
  <si>
    <t>الفارق</t>
  </si>
  <si>
    <t>معدل الثلاثي الثاني</t>
  </si>
  <si>
    <t>تراجع في أحد المواد أو المجالات بأكثر من 10</t>
  </si>
  <si>
    <t>معدل الثلاثي الثالث</t>
  </si>
  <si>
    <t>ملاحظات</t>
  </si>
  <si>
    <t>المعدل السنوي</t>
  </si>
  <si>
    <t>القرار</t>
  </si>
  <si>
    <t>النتائج السنوية</t>
  </si>
  <si>
    <t>الإسم واللقب</t>
  </si>
  <si>
    <t>تمكين المندوبيات الجهوية للتربية بإحصائيات دقيقة حسب المواد والمجالات</t>
  </si>
  <si>
    <r>
      <rPr>
        <b/>
        <sz val="11"/>
        <color theme="1"/>
        <rFont val="Calibri"/>
        <family val="2"/>
        <scheme val="minor"/>
      </rPr>
      <t>مثال 1:</t>
    </r>
    <r>
      <rPr>
        <sz val="11"/>
        <color theme="1"/>
        <rFont val="Calibri"/>
        <family val="2"/>
        <scheme val="minor"/>
      </rPr>
      <t xml:space="preserve"> اذا كان صاحب أكبر معدل في الثلاثي تحصل على أدنى معدل في إحدى المواد أو في معدل أحد المجالات</t>
    </r>
  </si>
  <si>
    <r>
      <rPr>
        <b/>
        <sz val="11"/>
        <color theme="1"/>
        <rFont val="Calibri"/>
        <family val="2"/>
        <scheme val="minor"/>
      </rPr>
      <t>مثال 2:</t>
    </r>
    <r>
      <rPr>
        <sz val="11"/>
        <color theme="1"/>
        <rFont val="Calibri"/>
        <family val="2"/>
        <scheme val="minor"/>
      </rPr>
      <t xml:space="preserve"> تكتب تحت الدفتر باللون الأحمر هذه العبارة في الحالة التالية</t>
    </r>
  </si>
  <si>
    <r>
      <rPr>
        <b/>
        <sz val="11"/>
        <color theme="1"/>
        <rFont val="Calibri"/>
        <family val="2"/>
        <scheme val="minor"/>
      </rPr>
      <t>مثال 3</t>
    </r>
    <r>
      <rPr>
        <sz val="11"/>
        <color theme="1"/>
        <rFont val="Calibri"/>
        <family val="2"/>
        <scheme val="minor"/>
      </rPr>
      <t>: تلميذ له أعلى عدد في مجال وفي نفس الوقت له أدنى معدل في مجال آخر</t>
    </r>
  </si>
  <si>
    <r>
      <rPr>
        <b/>
        <sz val="11"/>
        <color theme="1"/>
        <rFont val="Calibri"/>
        <family val="2"/>
        <scheme val="minor"/>
      </rPr>
      <t>مثال 4</t>
    </r>
    <r>
      <rPr>
        <sz val="11"/>
        <color theme="1"/>
        <rFont val="Calibri"/>
        <family val="2"/>
        <scheme val="minor"/>
      </rPr>
      <t>: تراجع في أحد المواد أو المجالات بأكثر من 10</t>
    </r>
  </si>
  <si>
    <t>حالات للتثبت والملاحظات الهامة</t>
  </si>
  <si>
    <t>إحصائيات القسم الثلاثي الثاني</t>
  </si>
  <si>
    <t>إحصائيات القسم الثلاثي الثالث</t>
  </si>
  <si>
    <t>بطاقة أعداد الثلاثي الثالث</t>
  </si>
  <si>
    <t>متابعة التلميذ طيلة السنة</t>
  </si>
  <si>
    <t>ثلاثي 1</t>
  </si>
  <si>
    <t>ثلاثي 2</t>
  </si>
  <si>
    <t>ثلاثي 3</t>
  </si>
  <si>
    <t>متابعة القسم طيلة السنة</t>
  </si>
  <si>
    <t>مجال اللغة الفرنسية</t>
  </si>
  <si>
    <t>المعدل الحسابي</t>
  </si>
  <si>
    <t>مفتاح الألوان</t>
  </si>
  <si>
    <t>مراحل العمل قبل البدء (هام جدا)</t>
  </si>
  <si>
    <t>الحجز: والمعفى من التربية البدنية</t>
  </si>
  <si>
    <t>يكفي إدخال أعداد التلاميذ في أعمدة المواد دون حذف المعدلات والرتب والملاحظات</t>
  </si>
  <si>
    <t xml:space="preserve">أثناء ادخال أعداد التلاميذ يمكن أن نخطئ في اسناد عدد تلميذ للتلميذ الذي يليه أو يسبقه لذلك ينبهك البرنامج في ورقة الدفتر </t>
  </si>
  <si>
    <t>لحالات التثبت أمام كل مادة وفي أسفل الصفحة في ركن ملاحظات هامة</t>
  </si>
  <si>
    <t>إذا ظهرت الأعداد على شكل رموز مثلما هو مبين في الصورة يمكن تغيير Zoom الصفحة من 85 ألى 100 مثلا</t>
  </si>
  <si>
    <t>قبل الطباعة يمكن تغيير Zoom</t>
  </si>
  <si>
    <t xml:space="preserve">imprimer - apercu- mise en page- </t>
  </si>
  <si>
    <t>échelle</t>
  </si>
  <si>
    <t>(reduire la zoom jusqu'a ce que toute la feuille apparait )</t>
  </si>
  <si>
    <t>الثلاثي الأوّل</t>
  </si>
  <si>
    <t>أدخل رقم التلميذ</t>
  </si>
  <si>
    <t>القسم :</t>
  </si>
  <si>
    <t>عدد التلاميذ المرسّمين</t>
  </si>
  <si>
    <t>* التنشئة الاجتماعية</t>
  </si>
  <si>
    <t xml:space="preserve">مدير المدرسة: </t>
  </si>
  <si>
    <t>الاسم واللقب:</t>
  </si>
  <si>
    <t xml:space="preserve">يمكن متابعة طريقة الحذف </t>
  </si>
  <si>
    <t>عن طريق الرابط التالي</t>
  </si>
  <si>
    <t>انقر هنا</t>
  </si>
  <si>
    <t xml:space="preserve">يمكن متابعة طريقة ترتيب التلاميذ </t>
  </si>
  <si>
    <t>حسب الرتبة عن طريق الرابط التالي</t>
  </si>
  <si>
    <t>العرض والطباعة</t>
  </si>
  <si>
    <t>2019-2018</t>
  </si>
  <si>
    <t>تعريف</t>
  </si>
  <si>
    <t xml:space="preserve">هذا البرنامج مفتوح ومجاني وغير محمي بأي كلمة عبور في أي ورقة أو خانة ويمكن إستغلاله ونشره مجانا وهو إجتهاد شخصي من صاحبه </t>
  </si>
  <si>
    <t>إعداد أحمد بوعوني (المدرسة الإعدادية الرياض الخامس سوسة)</t>
  </si>
  <si>
    <t>صفحة التواصل الرسمية</t>
  </si>
  <si>
    <t>البريد الإلكتروني</t>
  </si>
  <si>
    <t>bououniahmed2@gmail.com</t>
  </si>
  <si>
    <t>ولتحميل البرنامج من المدونة الرسمية (01 دفتر الأعداد الآلي للمعلمين)</t>
  </si>
  <si>
    <t>bououniahmed2.blogspot.com/</t>
  </si>
  <si>
    <t>احذف الأسطر الإضافية اذا كان عدد التلاميذ في القسم أقل من 45</t>
  </si>
  <si>
    <t>أدخل أعداد التلاميذ في مختلف المواد (لا غير)</t>
  </si>
  <si>
    <t>إذا كان أحد التلاميذ معفى من التربية البدنية (فقط) يسند له العدد 7.77. البرنامج يكتب له آليا معفى</t>
  </si>
  <si>
    <t>الثلاثي الثالث</t>
  </si>
  <si>
    <t>من الأفضل طباعة ورقة الثلاثي على ورقة من حجم A3 مع تغيير خاصية الصفحة في Mise en page/marge</t>
  </si>
  <si>
    <t>المعدل الحسابي = (المعدل السنوي في القراءة عربية + المعدل السنوي في القراءة فرنسية + المعدل السنوي في الرياضيات)/3</t>
  </si>
</sst>
</file>

<file path=xl/styles.xml><?xml version="1.0" encoding="utf-8"?>
<styleSheet xmlns="http://schemas.openxmlformats.org/spreadsheetml/2006/main">
  <fonts count="34">
    <font>
      <sz val="11"/>
      <color theme="1"/>
      <name val="Calibri"/>
      <family val="2"/>
      <scheme val="minor"/>
    </font>
    <font>
      <b/>
      <sz val="12"/>
      <name val="Arial"/>
      <family val="2"/>
    </font>
    <font>
      <b/>
      <sz val="10"/>
      <name val="Arial"/>
      <family val="2"/>
    </font>
    <font>
      <b/>
      <sz val="9"/>
      <name val="Arial"/>
      <family val="2"/>
    </font>
    <font>
      <b/>
      <sz val="14"/>
      <name val="Arial"/>
      <family val="2"/>
    </font>
    <font>
      <sz val="9"/>
      <name val="Arial"/>
      <family val="2"/>
    </font>
    <font>
      <b/>
      <sz val="11"/>
      <name val="Arial"/>
      <family val="2"/>
    </font>
    <font>
      <sz val="11"/>
      <name val="Arial"/>
      <family val="2"/>
    </font>
    <font>
      <sz val="10"/>
      <name val="Arial"/>
      <family val="2"/>
    </font>
    <font>
      <b/>
      <sz val="20"/>
      <name val="Arial"/>
      <family val="2"/>
    </font>
    <font>
      <sz val="10"/>
      <color rgb="FF444444"/>
      <name val="Arial"/>
      <family val="2"/>
    </font>
    <font>
      <b/>
      <sz val="16"/>
      <name val="Arial"/>
      <family val="2"/>
    </font>
    <font>
      <b/>
      <sz val="18"/>
      <name val="Arial"/>
      <family val="2"/>
    </font>
    <font>
      <b/>
      <sz val="9"/>
      <name val="Times New Roman"/>
      <family val="1"/>
    </font>
    <font>
      <b/>
      <sz val="11"/>
      <color theme="1"/>
      <name val="Calibri"/>
      <family val="2"/>
      <scheme val="minor"/>
    </font>
    <font>
      <b/>
      <sz val="14"/>
      <color theme="1"/>
      <name val="Calibri"/>
      <family val="2"/>
      <scheme val="minor"/>
    </font>
    <font>
      <b/>
      <sz val="11"/>
      <color rgb="FFFF0000"/>
      <name val="Calibri"/>
      <family val="2"/>
      <scheme val="minor"/>
    </font>
    <font>
      <sz val="10"/>
      <name val="Arial"/>
      <family val="2"/>
    </font>
    <font>
      <b/>
      <sz val="11"/>
      <color rgb="FFFF0000"/>
      <name val="Arial"/>
      <family val="2"/>
    </font>
    <font>
      <b/>
      <sz val="22"/>
      <name val="Arial"/>
      <family val="2"/>
    </font>
    <font>
      <b/>
      <sz val="20"/>
      <color theme="1"/>
      <name val="Calibri"/>
      <family val="2"/>
      <scheme val="minor"/>
    </font>
    <font>
      <sz val="20"/>
      <color theme="1"/>
      <name val="Calibri"/>
      <family val="2"/>
      <scheme val="minor"/>
    </font>
    <font>
      <sz val="10"/>
      <color theme="1"/>
      <name val="Calibri"/>
      <family val="2"/>
      <scheme val="minor"/>
    </font>
    <font>
      <sz val="10"/>
      <name val="Arial"/>
    </font>
    <font>
      <sz val="18"/>
      <name val="Arial"/>
      <family val="2"/>
    </font>
    <font>
      <b/>
      <sz val="10"/>
      <color rgb="FFFF0000"/>
      <name val="Arial"/>
      <family val="2"/>
    </font>
    <font>
      <b/>
      <sz val="18"/>
      <color rgb="FFFF0000"/>
      <name val="Arial"/>
      <family val="2"/>
    </font>
    <font>
      <sz val="14"/>
      <name val="Arial"/>
      <family val="2"/>
    </font>
    <font>
      <b/>
      <sz val="14"/>
      <color rgb="FFFF0000"/>
      <name val="Arial"/>
      <family val="2"/>
    </font>
    <font>
      <u/>
      <sz val="11"/>
      <color theme="10"/>
      <name val="Calibri"/>
      <family val="2"/>
      <scheme val="minor"/>
    </font>
    <font>
      <b/>
      <sz val="12"/>
      <color theme="1"/>
      <name val="Calibri"/>
      <family val="2"/>
      <scheme val="minor"/>
    </font>
    <font>
      <b/>
      <sz val="10"/>
      <color theme="1"/>
      <name val="Calibri"/>
      <family val="2"/>
      <scheme val="minor"/>
    </font>
    <font>
      <u/>
      <sz val="10"/>
      <color theme="10"/>
      <name val="Calibri"/>
      <family val="2"/>
      <scheme val="minor"/>
    </font>
    <font>
      <b/>
      <u/>
      <sz val="12"/>
      <color theme="10"/>
      <name val="Calibri"/>
      <family val="2"/>
      <scheme val="minor"/>
    </font>
  </fonts>
  <fills count="17">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3BB0FF"/>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8" fillId="0" borderId="0"/>
    <xf numFmtId="0" fontId="17" fillId="0" borderId="0"/>
    <xf numFmtId="0" fontId="23" fillId="0" borderId="0"/>
    <xf numFmtId="0" fontId="29" fillId="0" borderId="0" applyNumberFormat="0" applyFill="0" applyBorder="0" applyAlignment="0" applyProtection="0"/>
  </cellStyleXfs>
  <cellXfs count="465">
    <xf numFmtId="0" fontId="0" fillId="0" borderId="0" xfId="0"/>
    <xf numFmtId="0" fontId="1"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0" fillId="0" borderId="0" xfId="0" applyProtection="1"/>
    <xf numFmtId="0" fontId="1" fillId="3" borderId="1" xfId="0" applyFont="1" applyFill="1" applyBorder="1" applyAlignment="1" applyProtection="1">
      <alignment horizontal="center"/>
    </xf>
    <xf numFmtId="0" fontId="1" fillId="4" borderId="1" xfId="0" applyFont="1" applyFill="1" applyBorder="1" applyAlignment="1" applyProtection="1">
      <alignment horizontal="center"/>
    </xf>
    <xf numFmtId="0" fontId="1" fillId="0" borderId="1" xfId="0" applyFont="1" applyBorder="1" applyAlignment="1" applyProtection="1">
      <alignment horizontal="center"/>
    </xf>
    <xf numFmtId="0" fontId="2" fillId="0" borderId="0" xfId="0" applyFont="1" applyFill="1" applyBorder="1" applyAlignment="1" applyProtection="1">
      <alignment horizontal="center"/>
    </xf>
    <xf numFmtId="0" fontId="0" fillId="0" borderId="0" xfId="0" applyFill="1" applyProtection="1"/>
    <xf numFmtId="0" fontId="5" fillId="0" borderId="0" xfId="0" applyFont="1" applyAlignment="1" applyProtection="1">
      <alignment horizontal="center" vertical="center" wrapText="1"/>
    </xf>
    <xf numFmtId="14" fontId="0" fillId="0" borderId="0" xfId="0" applyNumberFormat="1" applyProtection="1"/>
    <xf numFmtId="0" fontId="5" fillId="0" borderId="0" xfId="0" applyFont="1" applyProtection="1"/>
    <xf numFmtId="0" fontId="2" fillId="0" borderId="0" xfId="0" applyFont="1" applyAlignment="1" applyProtection="1">
      <alignment horizontal="center"/>
    </xf>
    <xf numFmtId="0" fontId="7" fillId="0" borderId="1" xfId="0" applyFont="1" applyFill="1" applyBorder="1" applyProtection="1">
      <protection locked="0"/>
    </xf>
    <xf numFmtId="0" fontId="6" fillId="0" borderId="1" xfId="0" applyFont="1" applyBorder="1" applyAlignment="1" applyProtection="1">
      <alignment horizontal="center"/>
      <protection locked="0"/>
    </xf>
    <xf numFmtId="0" fontId="6" fillId="2" borderId="1" xfId="0" applyFont="1" applyFill="1" applyBorder="1" applyAlignment="1" applyProtection="1">
      <alignment horizontal="center"/>
      <protection locked="0"/>
    </xf>
    <xf numFmtId="0" fontId="8" fillId="0" borderId="0" xfId="1" applyProtection="1">
      <protection locked="0"/>
    </xf>
    <xf numFmtId="0" fontId="5" fillId="0" borderId="0" xfId="1" applyFont="1" applyProtection="1">
      <protection locked="0"/>
    </xf>
    <xf numFmtId="0" fontId="3" fillId="9" borderId="8" xfId="1" applyFont="1" applyFill="1" applyBorder="1" applyAlignment="1" applyProtection="1">
      <alignment horizontal="center" vertical="center" textRotation="180" wrapText="1"/>
      <protection locked="0"/>
    </xf>
    <xf numFmtId="0" fontId="3" fillId="9" borderId="1" xfId="1" applyFont="1" applyFill="1" applyBorder="1" applyAlignment="1" applyProtection="1">
      <alignment horizontal="center" vertical="center" textRotation="180" wrapText="1"/>
      <protection locked="0"/>
    </xf>
    <xf numFmtId="0" fontId="3" fillId="2" borderId="1" xfId="1" applyFont="1" applyFill="1" applyBorder="1" applyAlignment="1" applyProtection="1">
      <alignment horizontal="center" vertical="center" textRotation="180" wrapText="1"/>
      <protection locked="0"/>
    </xf>
    <xf numFmtId="0" fontId="3" fillId="10" borderId="8" xfId="1" applyFont="1" applyFill="1" applyBorder="1" applyAlignment="1" applyProtection="1">
      <alignment horizontal="center" vertical="center" textRotation="180" wrapText="1"/>
      <protection locked="0"/>
    </xf>
    <xf numFmtId="0" fontId="3" fillId="10" borderId="1" xfId="1" applyFont="1" applyFill="1" applyBorder="1" applyAlignment="1" applyProtection="1">
      <alignment horizontal="center" vertical="center" textRotation="180" wrapText="1"/>
      <protection locked="0"/>
    </xf>
    <xf numFmtId="0" fontId="5" fillId="11" borderId="8" xfId="1" applyFont="1" applyFill="1" applyBorder="1" applyAlignment="1" applyProtection="1">
      <alignment horizontal="center" vertical="center" textRotation="180" wrapText="1"/>
      <protection locked="0"/>
    </xf>
    <xf numFmtId="0" fontId="5" fillId="11" borderId="1" xfId="1" applyFont="1" applyFill="1" applyBorder="1" applyAlignment="1" applyProtection="1">
      <alignment horizontal="center" vertical="center" textRotation="180" wrapText="1"/>
      <protection locked="0"/>
    </xf>
    <xf numFmtId="0" fontId="3" fillId="0" borderId="1" xfId="1" applyFont="1" applyBorder="1" applyAlignment="1" applyProtection="1">
      <alignment horizontal="center"/>
      <protection locked="0"/>
    </xf>
    <xf numFmtId="0" fontId="8" fillId="0" borderId="2" xfId="1" applyFont="1" applyFill="1" applyBorder="1" applyProtection="1">
      <protection locked="0"/>
    </xf>
    <xf numFmtId="0" fontId="8" fillId="0" borderId="2" xfId="1" applyFont="1" applyFill="1" applyBorder="1" applyAlignment="1" applyProtection="1">
      <alignment horizontal="center"/>
      <protection locked="0"/>
    </xf>
    <xf numFmtId="2" fontId="5" fillId="0" borderId="9" xfId="1" applyNumberFormat="1" applyFont="1" applyFill="1" applyBorder="1" applyAlignment="1" applyProtection="1">
      <alignment horizontal="center"/>
      <protection locked="0"/>
    </xf>
    <xf numFmtId="2" fontId="5" fillId="2" borderId="5" xfId="1" applyNumberFormat="1" applyFont="1" applyFill="1" applyBorder="1" applyAlignment="1" applyProtection="1">
      <alignment horizontal="center"/>
    </xf>
    <xf numFmtId="2" fontId="5" fillId="2" borderId="6" xfId="1" applyNumberFormat="1" applyFont="1" applyFill="1" applyBorder="1" applyAlignment="1" applyProtection="1">
      <alignment horizontal="center"/>
    </xf>
    <xf numFmtId="0" fontId="5" fillId="2" borderId="7" xfId="1" applyNumberFormat="1" applyFont="1" applyFill="1" applyBorder="1" applyAlignment="1" applyProtection="1">
      <alignment horizontal="center"/>
    </xf>
    <xf numFmtId="0" fontId="5" fillId="2" borderId="10" xfId="1" applyNumberFormat="1" applyFont="1" applyFill="1" applyBorder="1" applyAlignment="1" applyProtection="1">
      <alignment horizontal="center"/>
    </xf>
    <xf numFmtId="2" fontId="5" fillId="0" borderId="1" xfId="1" applyNumberFormat="1" applyFont="1" applyFill="1" applyBorder="1" applyAlignment="1" applyProtection="1">
      <alignment horizontal="center"/>
      <protection locked="0"/>
    </xf>
    <xf numFmtId="2" fontId="5" fillId="2" borderId="1" xfId="1" applyNumberFormat="1" applyFont="1" applyFill="1" applyBorder="1" applyAlignment="1" applyProtection="1">
      <alignment horizontal="center"/>
    </xf>
    <xf numFmtId="0" fontId="5" fillId="2" borderId="1" xfId="1" applyNumberFormat="1" applyFont="1" applyFill="1" applyBorder="1" applyAlignment="1" applyProtection="1">
      <alignment horizontal="center"/>
    </xf>
    <xf numFmtId="0" fontId="5" fillId="2" borderId="6" xfId="1" applyNumberFormat="1" applyFont="1" applyFill="1" applyBorder="1" applyAlignment="1" applyProtection="1">
      <alignment horizontal="center"/>
    </xf>
    <xf numFmtId="0" fontId="3" fillId="11" borderId="1" xfId="1" applyFont="1" applyFill="1" applyBorder="1" applyAlignment="1" applyProtection="1">
      <alignment horizontal="center"/>
    </xf>
    <xf numFmtId="2" fontId="5" fillId="9" borderId="1" xfId="1" applyNumberFormat="1" applyFont="1" applyFill="1" applyBorder="1" applyAlignment="1" applyProtection="1">
      <alignment horizontal="center"/>
      <protection locked="0"/>
    </xf>
    <xf numFmtId="2" fontId="5" fillId="0" borderId="0" xfId="1" applyNumberFormat="1" applyFont="1" applyBorder="1" applyAlignment="1" applyProtection="1">
      <alignment horizontal="center"/>
      <protection locked="0"/>
    </xf>
    <xf numFmtId="2" fontId="5" fillId="9" borderId="11" xfId="1" applyNumberFormat="1" applyFont="1" applyFill="1" applyBorder="1" applyAlignment="1" applyProtection="1">
      <alignment horizontal="center"/>
      <protection locked="0"/>
    </xf>
    <xf numFmtId="0" fontId="2" fillId="3" borderId="2" xfId="1" applyFont="1" applyFill="1" applyBorder="1" applyAlignment="1" applyProtection="1">
      <protection locked="0"/>
    </xf>
    <xf numFmtId="0" fontId="2" fillId="3" borderId="4" xfId="1" applyFont="1" applyFill="1" applyBorder="1" applyAlignment="1" applyProtection="1">
      <protection locked="0"/>
    </xf>
    <xf numFmtId="0" fontId="2" fillId="0" borderId="0" xfId="1" applyFont="1" applyFill="1" applyBorder="1" applyProtection="1">
      <protection locked="0"/>
    </xf>
    <xf numFmtId="0" fontId="8" fillId="0" borderId="0" xfId="1" applyFill="1" applyProtection="1">
      <protection locked="0"/>
    </xf>
    <xf numFmtId="0" fontId="2" fillId="0" borderId="0" xfId="1" applyFont="1" applyFill="1" applyProtection="1">
      <protection locked="0"/>
    </xf>
    <xf numFmtId="2" fontId="5" fillId="0" borderId="0" xfId="1" applyNumberFormat="1" applyFont="1" applyFill="1" applyBorder="1" applyAlignment="1" applyProtection="1">
      <alignment horizontal="center"/>
      <protection locked="0"/>
    </xf>
    <xf numFmtId="0" fontId="5" fillId="9" borderId="1" xfId="1" applyNumberFormat="1" applyFont="1" applyFill="1" applyBorder="1" applyAlignment="1" applyProtection="1">
      <alignment horizontal="center"/>
      <protection locked="0"/>
    </xf>
    <xf numFmtId="0" fontId="5" fillId="0" borderId="0" xfId="1" applyNumberFormat="1" applyFont="1" applyBorder="1" applyAlignment="1" applyProtection="1">
      <alignment horizontal="center"/>
      <protection locked="0"/>
    </xf>
    <xf numFmtId="0" fontId="5" fillId="0" borderId="0" xfId="1" applyNumberFormat="1" applyFont="1" applyFill="1" applyBorder="1" applyAlignment="1" applyProtection="1">
      <alignment horizontal="center"/>
      <protection locked="0"/>
    </xf>
    <xf numFmtId="1" fontId="5" fillId="9" borderId="1" xfId="1" applyNumberFormat="1" applyFont="1" applyFill="1" applyBorder="1" applyAlignment="1" applyProtection="1">
      <alignment horizontal="center"/>
      <protection locked="0"/>
    </xf>
    <xf numFmtId="0" fontId="8" fillId="0" borderId="0" xfId="1" applyFill="1" applyBorder="1" applyProtection="1">
      <protection locked="0"/>
    </xf>
    <xf numFmtId="0" fontId="5" fillId="9" borderId="1" xfId="1" applyFont="1" applyFill="1" applyBorder="1" applyAlignment="1" applyProtection="1">
      <alignment horizontal="center" vertical="center"/>
      <protection locked="0"/>
    </xf>
    <xf numFmtId="0" fontId="5" fillId="0" borderId="0" xfId="1" applyFont="1" applyFill="1" applyBorder="1" applyProtection="1">
      <protection locked="0"/>
    </xf>
    <xf numFmtId="0" fontId="2" fillId="0" borderId="0" xfId="1" applyFont="1" applyFill="1" applyAlignment="1" applyProtection="1">
      <alignment vertical="center" textRotation="180"/>
      <protection locked="0"/>
    </xf>
    <xf numFmtId="0" fontId="2" fillId="0" borderId="0" xfId="1"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center"/>
      <protection locked="0"/>
    </xf>
    <xf numFmtId="0" fontId="8" fillId="0" borderId="0" xfId="1" applyBorder="1" applyAlignment="1" applyProtection="1">
      <protection locked="0"/>
    </xf>
    <xf numFmtId="0" fontId="2" fillId="5" borderId="1" xfId="1" applyFont="1" applyFill="1" applyBorder="1" applyProtection="1">
      <protection locked="0"/>
    </xf>
    <xf numFmtId="0" fontId="8" fillId="0" borderId="0" xfId="1" applyBorder="1" applyProtection="1">
      <protection locked="0"/>
    </xf>
    <xf numFmtId="0" fontId="2" fillId="5" borderId="1" xfId="1" applyFont="1" applyFill="1" applyBorder="1" applyAlignment="1" applyProtection="1">
      <protection locked="0"/>
    </xf>
    <xf numFmtId="0" fontId="9" fillId="0" borderId="0" xfId="1" applyFont="1" applyBorder="1" applyAlignment="1" applyProtection="1">
      <protection locked="0"/>
    </xf>
    <xf numFmtId="0" fontId="3" fillId="8" borderId="1" xfId="1" applyFont="1" applyFill="1" applyBorder="1" applyAlignment="1" applyProtection="1">
      <alignment horizontal="center" vertical="center" textRotation="180" wrapText="1"/>
      <protection locked="0"/>
    </xf>
    <xf numFmtId="0" fontId="3" fillId="13" borderId="1" xfId="1" applyFont="1" applyFill="1" applyBorder="1" applyAlignment="1" applyProtection="1">
      <alignment horizontal="center" vertical="center" textRotation="180" wrapText="1"/>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2" xfId="1" applyFont="1" applyBorder="1" applyAlignment="1" applyProtection="1">
      <protection locked="0"/>
    </xf>
    <xf numFmtId="0" fontId="2" fillId="0" borderId="3" xfId="1" applyFont="1" applyBorder="1" applyAlignment="1" applyProtection="1">
      <protection locked="0"/>
    </xf>
    <xf numFmtId="1" fontId="5" fillId="0" borderId="1" xfId="1" applyNumberFormat="1" applyFont="1" applyBorder="1" applyAlignment="1" applyProtection="1">
      <alignment horizontal="center"/>
      <protection locked="0"/>
    </xf>
    <xf numFmtId="0" fontId="5" fillId="0" borderId="1" xfId="1" applyFont="1" applyBorder="1" applyAlignment="1" applyProtection="1">
      <alignment horizontal="center"/>
      <protection locked="0"/>
    </xf>
    <xf numFmtId="0" fontId="4" fillId="0" borderId="0" xfId="1" applyFont="1" applyProtection="1">
      <protection locked="0"/>
    </xf>
    <xf numFmtId="0" fontId="3" fillId="0" borderId="1" xfId="1" applyFont="1" applyBorder="1" applyProtection="1">
      <protection locked="0"/>
    </xf>
    <xf numFmtId="0" fontId="3" fillId="0" borderId="1" xfId="1" applyFont="1" applyBorder="1" applyAlignment="1" applyProtection="1">
      <alignment horizontal="center" wrapText="1"/>
      <protection locked="0"/>
    </xf>
    <xf numFmtId="0" fontId="3" fillId="0" borderId="0" xfId="1" applyFont="1" applyBorder="1" applyAlignment="1" applyProtection="1">
      <alignment horizontal="center"/>
      <protection locked="0"/>
    </xf>
    <xf numFmtId="0" fontId="3" fillId="0" borderId="0" xfId="1" applyFont="1" applyBorder="1" applyProtection="1">
      <protection locked="0"/>
    </xf>
    <xf numFmtId="0" fontId="5" fillId="0" borderId="0" xfId="1" applyFont="1" applyBorder="1" applyProtection="1">
      <protection locked="0"/>
    </xf>
    <xf numFmtId="0" fontId="3" fillId="0" borderId="0" xfId="1" applyFont="1" applyFill="1" applyBorder="1" applyProtection="1">
      <protection locked="0"/>
    </xf>
    <xf numFmtId="0" fontId="3" fillId="0" borderId="0" xfId="1" applyFont="1" applyFill="1" applyBorder="1" applyAlignment="1" applyProtection="1">
      <alignment horizontal="center"/>
      <protection locked="0"/>
    </xf>
    <xf numFmtId="0" fontId="3" fillId="0" borderId="16" xfId="1" applyFont="1" applyFill="1" applyBorder="1" applyAlignment="1" applyProtection="1">
      <alignment horizontal="center"/>
      <protection locked="0"/>
    </xf>
    <xf numFmtId="0" fontId="5" fillId="0" borderId="0" xfId="1" applyFont="1" applyFill="1" applyProtection="1">
      <protection locked="0"/>
    </xf>
    <xf numFmtId="0" fontId="8" fillId="0" borderId="0" xfId="1" applyFont="1" applyBorder="1" applyProtection="1">
      <protection locked="0"/>
    </xf>
    <xf numFmtId="0" fontId="8" fillId="0" borderId="0" xfId="1" applyFont="1" applyProtection="1">
      <protection locked="0"/>
    </xf>
    <xf numFmtId="0" fontId="2" fillId="0" borderId="1" xfId="1" applyFont="1" applyBorder="1" applyAlignment="1" applyProtection="1">
      <alignment horizontal="center"/>
      <protection locked="0"/>
    </xf>
    <xf numFmtId="14" fontId="8" fillId="0" borderId="0" xfId="1" applyNumberFormat="1" applyFont="1" applyProtection="1">
      <protection locked="0"/>
    </xf>
    <xf numFmtId="0" fontId="10" fillId="0" borderId="0" xfId="1" applyFont="1" applyProtection="1">
      <protection locked="0"/>
    </xf>
    <xf numFmtId="0" fontId="2" fillId="3" borderId="3" xfId="1" applyFont="1" applyFill="1" applyBorder="1" applyAlignment="1" applyProtection="1">
      <protection locked="0"/>
    </xf>
    <xf numFmtId="0" fontId="5" fillId="0" borderId="1" xfId="1" applyNumberFormat="1" applyFont="1" applyBorder="1" applyAlignment="1" applyProtection="1">
      <alignment horizontal="center"/>
      <protection locked="0"/>
    </xf>
    <xf numFmtId="2" fontId="5" fillId="0" borderId="1" xfId="1" applyNumberFormat="1" applyFont="1" applyBorder="1" applyAlignment="1" applyProtection="1">
      <alignment horizontal="center"/>
      <protection locked="0"/>
    </xf>
    <xf numFmtId="0" fontId="2" fillId="5" borderId="2" xfId="1" applyFont="1" applyFill="1" applyBorder="1" applyAlignment="1" applyProtection="1">
      <protection locked="0"/>
    </xf>
    <xf numFmtId="0" fontId="2" fillId="5" borderId="4" xfId="1" applyFont="1" applyFill="1" applyBorder="1" applyAlignment="1" applyProtection="1">
      <protection locked="0"/>
    </xf>
    <xf numFmtId="0" fontId="5" fillId="9" borderId="2" xfId="1" applyNumberFormat="1" applyFont="1" applyFill="1" applyBorder="1" applyAlignment="1" applyProtection="1">
      <alignment horizontal="center"/>
      <protection locked="0"/>
    </xf>
    <xf numFmtId="2" fontId="5" fillId="9" borderId="13" xfId="1" applyNumberFormat="1" applyFont="1" applyFill="1" applyBorder="1" applyAlignment="1" applyProtection="1">
      <alignment horizontal="center"/>
      <protection locked="0"/>
    </xf>
    <xf numFmtId="0" fontId="2" fillId="8" borderId="2" xfId="1" applyFont="1" applyFill="1" applyBorder="1" applyAlignment="1" applyProtection="1">
      <protection locked="0"/>
    </xf>
    <xf numFmtId="0" fontId="2" fillId="8" borderId="4" xfId="1" applyFont="1" applyFill="1" applyBorder="1" applyAlignment="1" applyProtection="1">
      <protection locked="0"/>
    </xf>
    <xf numFmtId="0" fontId="2" fillId="8" borderId="3" xfId="1" applyFont="1" applyFill="1" applyBorder="1" applyAlignment="1" applyProtection="1">
      <protection locked="0"/>
    </xf>
    <xf numFmtId="0" fontId="2" fillId="9" borderId="2" xfId="1" applyFont="1" applyFill="1" applyBorder="1" applyAlignment="1" applyProtection="1">
      <protection locked="0"/>
    </xf>
    <xf numFmtId="0" fontId="2" fillId="9" borderId="4" xfId="1" applyFont="1" applyFill="1" applyBorder="1" applyAlignment="1" applyProtection="1">
      <protection locked="0"/>
    </xf>
    <xf numFmtId="0" fontId="2" fillId="9" borderId="3" xfId="1" applyFont="1" applyFill="1" applyBorder="1" applyAlignment="1" applyProtection="1">
      <protection locked="0"/>
    </xf>
    <xf numFmtId="0" fontId="2" fillId="10" borderId="2" xfId="1" applyFont="1" applyFill="1" applyBorder="1" applyAlignment="1" applyProtection="1">
      <protection locked="0"/>
    </xf>
    <xf numFmtId="0" fontId="2" fillId="10" borderId="4" xfId="1" applyFont="1" applyFill="1" applyBorder="1" applyAlignment="1" applyProtection="1">
      <protection locked="0"/>
    </xf>
    <xf numFmtId="0" fontId="2" fillId="10" borderId="3" xfId="1" applyFont="1" applyFill="1" applyBorder="1" applyAlignment="1" applyProtection="1">
      <protection locked="0"/>
    </xf>
    <xf numFmtId="0" fontId="12" fillId="0" borderId="0" xfId="1" applyFont="1" applyBorder="1" applyAlignment="1" applyProtection="1">
      <protection locked="0"/>
    </xf>
    <xf numFmtId="0" fontId="13" fillId="0" borderId="1" xfId="1" applyFont="1" applyBorder="1" applyAlignment="1" applyProtection="1">
      <alignment horizontal="center" vertical="center" textRotation="180" wrapText="1"/>
      <protection locked="0"/>
    </xf>
    <xf numFmtId="0" fontId="13" fillId="0" borderId="2" xfId="1" applyFont="1" applyBorder="1" applyAlignment="1" applyProtection="1">
      <alignment horizontal="center" vertical="center" textRotation="180" wrapText="1"/>
      <protection locked="0"/>
    </xf>
    <xf numFmtId="0" fontId="13" fillId="8" borderId="5" xfId="1" applyFont="1" applyFill="1" applyBorder="1" applyAlignment="1" applyProtection="1">
      <alignment horizontal="center" vertical="center" textRotation="180" wrapText="1"/>
      <protection locked="0"/>
    </xf>
    <xf numFmtId="0" fontId="13" fillId="8" borderId="6" xfId="1" applyFont="1" applyFill="1" applyBorder="1" applyAlignment="1" applyProtection="1">
      <alignment horizontal="center" vertical="center" textRotation="180" wrapText="1"/>
      <protection locked="0"/>
    </xf>
    <xf numFmtId="0" fontId="13" fillId="2" borderId="6" xfId="1" applyFont="1" applyFill="1" applyBorder="1" applyAlignment="1" applyProtection="1">
      <alignment horizontal="center" vertical="center" textRotation="180" wrapText="1"/>
      <protection locked="0"/>
    </xf>
    <xf numFmtId="0" fontId="13" fillId="2" borderId="7" xfId="1" applyFont="1" applyFill="1" applyBorder="1" applyAlignment="1" applyProtection="1">
      <alignment horizontal="center" vertical="center" textRotation="180" wrapText="1"/>
      <protection locked="0"/>
    </xf>
    <xf numFmtId="0" fontId="13" fillId="9" borderId="9" xfId="1" applyFont="1" applyFill="1" applyBorder="1" applyAlignment="1" applyProtection="1">
      <alignment horizontal="center" vertical="center" textRotation="180" wrapText="1"/>
      <protection locked="0"/>
    </xf>
    <xf numFmtId="0" fontId="13" fillId="9" borderId="6" xfId="1" applyFont="1" applyFill="1" applyBorder="1" applyAlignment="1" applyProtection="1">
      <alignment horizontal="center" vertical="center" textRotation="180" wrapText="1"/>
      <protection locked="0"/>
    </xf>
    <xf numFmtId="0" fontId="13" fillId="10" borderId="9" xfId="1" applyFont="1" applyFill="1" applyBorder="1" applyAlignment="1" applyProtection="1">
      <alignment horizontal="center" vertical="center" textRotation="180" wrapText="1"/>
      <protection locked="0"/>
    </xf>
    <xf numFmtId="0" fontId="13" fillId="10" borderId="6" xfId="1" applyFont="1" applyFill="1" applyBorder="1" applyAlignment="1" applyProtection="1">
      <alignment horizontal="center" vertical="center" textRotation="180" wrapText="1"/>
      <protection locked="0"/>
    </xf>
    <xf numFmtId="0" fontId="13" fillId="2" borderId="10" xfId="1" applyFont="1" applyFill="1" applyBorder="1" applyAlignment="1" applyProtection="1">
      <alignment horizontal="center" vertical="center" textRotation="180" wrapText="1"/>
      <protection locked="0"/>
    </xf>
    <xf numFmtId="0" fontId="13" fillId="12" borderId="6" xfId="1" applyFont="1" applyFill="1" applyBorder="1" applyAlignment="1" applyProtection="1">
      <alignment horizontal="center" vertical="center" textRotation="180" wrapText="1"/>
      <protection locked="0"/>
    </xf>
    <xf numFmtId="0" fontId="13" fillId="11" borderId="9" xfId="1" applyFont="1" applyFill="1" applyBorder="1" applyAlignment="1" applyProtection="1">
      <alignment horizontal="center" vertical="center" textRotation="180" wrapText="1"/>
      <protection locked="0"/>
    </xf>
    <xf numFmtId="0" fontId="13" fillId="11" borderId="6" xfId="1" applyFont="1" applyFill="1" applyBorder="1" applyAlignment="1" applyProtection="1">
      <alignment horizontal="center" vertical="center" textRotation="180" wrapText="1"/>
      <protection locked="0"/>
    </xf>
    <xf numFmtId="0" fontId="13" fillId="0" borderId="0" xfId="1" applyFont="1" applyAlignment="1" applyProtection="1">
      <alignment horizontal="center" vertical="center" wrapText="1"/>
      <protection locked="0"/>
    </xf>
    <xf numFmtId="0" fontId="5" fillId="9" borderId="6" xfId="1" applyFont="1" applyFill="1" applyBorder="1" applyAlignment="1" applyProtection="1">
      <alignment horizontal="center" vertical="center"/>
      <protection locked="0"/>
    </xf>
    <xf numFmtId="0" fontId="5" fillId="9" borderId="1" xfId="1" applyFont="1" applyFill="1" applyBorder="1" applyAlignment="1" applyProtection="1">
      <alignment horizontal="center"/>
      <protection locked="0"/>
    </xf>
    <xf numFmtId="0" fontId="1" fillId="2" borderId="1" xfId="1" applyFont="1" applyFill="1" applyBorder="1" applyAlignment="1" applyProtection="1">
      <protection locked="0"/>
    </xf>
    <xf numFmtId="0" fontId="1" fillId="5" borderId="2" xfId="0" applyFont="1" applyFill="1" applyBorder="1" applyAlignment="1" applyProtection="1">
      <alignment vertical="center"/>
    </xf>
    <xf numFmtId="0" fontId="1" fillId="5" borderId="3" xfId="0" applyFont="1" applyFill="1" applyBorder="1" applyAlignment="1" applyProtection="1">
      <alignment vertical="center"/>
    </xf>
    <xf numFmtId="0" fontId="1" fillId="5" borderId="4" xfId="0" applyFont="1" applyFill="1" applyBorder="1" applyAlignment="1" applyProtection="1">
      <alignment vertical="center"/>
    </xf>
    <xf numFmtId="0" fontId="15" fillId="0" borderId="0" xfId="0" applyFont="1"/>
    <xf numFmtId="0" fontId="16" fillId="0" borderId="0" xfId="0" applyFont="1"/>
    <xf numFmtId="0" fontId="6" fillId="5" borderId="11" xfId="2" applyFont="1" applyFill="1" applyBorder="1" applyAlignment="1"/>
    <xf numFmtId="0" fontId="6" fillId="0" borderId="12" xfId="2" applyFont="1" applyBorder="1" applyAlignment="1">
      <alignment horizontal="right"/>
    </xf>
    <xf numFmtId="0" fontId="6" fillId="0" borderId="12" xfId="2" applyFont="1" applyBorder="1"/>
    <xf numFmtId="0" fontId="6" fillId="5" borderId="13" xfId="2" applyFont="1" applyFill="1" applyBorder="1" applyAlignment="1"/>
    <xf numFmtId="0" fontId="6" fillId="5" borderId="14" xfId="2" applyFont="1" applyFill="1" applyBorder="1"/>
    <xf numFmtId="0" fontId="6" fillId="0" borderId="0" xfId="2" applyFont="1"/>
    <xf numFmtId="0" fontId="6" fillId="5" borderId="1" xfId="2" applyFont="1" applyFill="1" applyBorder="1" applyAlignment="1"/>
    <xf numFmtId="0" fontId="6" fillId="0" borderId="4" xfId="2" applyFont="1" applyBorder="1"/>
    <xf numFmtId="0" fontId="6" fillId="5" borderId="2" xfId="2" applyFont="1" applyFill="1" applyBorder="1" applyAlignment="1"/>
    <xf numFmtId="0" fontId="6" fillId="5" borderId="3" xfId="2" applyFont="1" applyFill="1" applyBorder="1"/>
    <xf numFmtId="0" fontId="6" fillId="0" borderId="15" xfId="2" applyFont="1" applyBorder="1"/>
    <xf numFmtId="0" fontId="6" fillId="5" borderId="5" xfId="2" applyFont="1" applyFill="1" applyBorder="1"/>
    <xf numFmtId="0" fontId="6" fillId="0" borderId="0" xfId="2" applyFont="1" applyBorder="1"/>
    <xf numFmtId="0" fontId="6" fillId="5" borderId="1" xfId="2" applyFont="1" applyFill="1" applyBorder="1"/>
    <xf numFmtId="0" fontId="18" fillId="0" borderId="0" xfId="2" applyFont="1"/>
    <xf numFmtId="0" fontId="6" fillId="5" borderId="1" xfId="2" applyFont="1" applyFill="1" applyBorder="1" applyAlignment="1">
      <alignment horizontal="right"/>
    </xf>
    <xf numFmtId="0" fontId="6" fillId="0" borderId="0" xfId="2" applyFont="1" applyFill="1" applyAlignment="1">
      <alignment vertical="center"/>
    </xf>
    <xf numFmtId="0" fontId="6" fillId="0" borderId="1" xfId="2" applyFont="1" applyBorder="1"/>
    <xf numFmtId="2" fontId="18" fillId="0" borderId="1" xfId="2" applyNumberFormat="1" applyFont="1" applyBorder="1" applyAlignment="1">
      <alignment horizontal="center" vertical="center"/>
    </xf>
    <xf numFmtId="2" fontId="6" fillId="0" borderId="1" xfId="2" applyNumberFormat="1" applyFont="1" applyBorder="1" applyAlignment="1">
      <alignment horizontal="center"/>
    </xf>
    <xf numFmtId="2" fontId="6" fillId="0" borderId="1" xfId="2" applyNumberFormat="1" applyFont="1" applyBorder="1" applyAlignment="1">
      <alignment horizontal="center" vertical="center"/>
    </xf>
    <xf numFmtId="2" fontId="6" fillId="0" borderId="1" xfId="2" applyNumberFormat="1" applyFont="1" applyBorder="1"/>
    <xf numFmtId="2" fontId="6" fillId="0" borderId="0" xfId="2" applyNumberFormat="1" applyFont="1"/>
    <xf numFmtId="2" fontId="18" fillId="0" borderId="0" xfId="2" applyNumberFormat="1" applyFont="1"/>
    <xf numFmtId="2" fontId="6" fillId="0" borderId="0" xfId="2" applyNumberFormat="1" applyFont="1" applyAlignment="1">
      <alignment horizontal="center" vertical="center"/>
    </xf>
    <xf numFmtId="2" fontId="6" fillId="0" borderId="0" xfId="2" applyNumberFormat="1" applyFont="1" applyAlignment="1">
      <alignment horizontal="center"/>
    </xf>
    <xf numFmtId="0" fontId="6" fillId="0" borderId="0" xfId="2" applyFont="1" applyAlignment="1">
      <alignment horizontal="center"/>
    </xf>
    <xf numFmtId="2" fontId="18" fillId="0" borderId="1" xfId="2" applyNumberFormat="1" applyFont="1" applyBorder="1" applyAlignment="1">
      <alignment horizontal="center"/>
    </xf>
    <xf numFmtId="2" fontId="18" fillId="0" borderId="0" xfId="2" applyNumberFormat="1" applyFont="1" applyAlignment="1">
      <alignment vertical="center"/>
    </xf>
    <xf numFmtId="2" fontId="6" fillId="0" borderId="0" xfId="2" applyNumberFormat="1" applyFont="1" applyAlignment="1">
      <alignment vertical="center"/>
    </xf>
    <xf numFmtId="2" fontId="18" fillId="0" borderId="1" xfId="2" applyNumberFormat="1" applyFont="1" applyBorder="1" applyAlignment="1">
      <alignment horizontal="center" vertical="top"/>
    </xf>
    <xf numFmtId="2" fontId="4" fillId="5" borderId="1" xfId="2" applyNumberFormat="1" applyFont="1" applyFill="1" applyBorder="1"/>
    <xf numFmtId="1" fontId="18" fillId="0" borderId="1" xfId="2" applyNumberFormat="1" applyFont="1" applyBorder="1" applyAlignment="1">
      <alignment horizontal="center" vertical="center"/>
    </xf>
    <xf numFmtId="2" fontId="6" fillId="0" borderId="0" xfId="2" applyNumberFormat="1" applyFont="1" applyAlignment="1"/>
    <xf numFmtId="2" fontId="6" fillId="0" borderId="0" xfId="2" applyNumberFormat="1" applyFont="1" applyAlignment="1">
      <alignment vertical="top"/>
    </xf>
    <xf numFmtId="0" fontId="6" fillId="0" borderId="2" xfId="2" applyFont="1" applyBorder="1" applyAlignment="1">
      <alignment horizontal="right"/>
    </xf>
    <xf numFmtId="0" fontId="6" fillId="8" borderId="1" xfId="2" applyFont="1" applyFill="1" applyBorder="1" applyAlignment="1">
      <alignment horizontal="center" vertical="center"/>
    </xf>
    <xf numFmtId="2" fontId="6" fillId="9" borderId="1" xfId="2" applyNumberFormat="1" applyFont="1" applyFill="1" applyBorder="1" applyAlignment="1">
      <alignment horizontal="center" vertical="center"/>
    </xf>
    <xf numFmtId="2" fontId="6" fillId="9" borderId="1" xfId="2" applyNumberFormat="1" applyFont="1" applyFill="1" applyBorder="1" applyAlignment="1">
      <alignment horizontal="center"/>
    </xf>
    <xf numFmtId="0" fontId="6" fillId="5" borderId="1" xfId="0" applyFont="1" applyFill="1" applyBorder="1" applyAlignment="1">
      <alignment horizontal="center" vertical="center"/>
    </xf>
    <xf numFmtId="2" fontId="6" fillId="0" borderId="1" xfId="0" applyNumberFormat="1" applyFont="1" applyBorder="1" applyAlignment="1">
      <alignment horizontal="right" vertical="center"/>
    </xf>
    <xf numFmtId="2" fontId="6" fillId="0" borderId="0" xfId="0" applyNumberFormat="1" applyFont="1" applyAlignment="1">
      <alignment horizontal="right" vertical="center"/>
    </xf>
    <xf numFmtId="2" fontId="18" fillId="0" borderId="0" xfId="0" applyNumberFormat="1" applyFont="1" applyAlignment="1">
      <alignment horizontal="center" vertical="center"/>
    </xf>
    <xf numFmtId="2" fontId="6" fillId="0" borderId="0" xfId="0" applyNumberFormat="1" applyFont="1"/>
    <xf numFmtId="2" fontId="4" fillId="5" borderId="1" xfId="0" applyNumberFormat="1" applyFont="1" applyFill="1" applyBorder="1"/>
    <xf numFmtId="2" fontId="18" fillId="0" borderId="1" xfId="0" applyNumberFormat="1" applyFont="1" applyBorder="1" applyAlignment="1">
      <alignment horizontal="center" vertical="center"/>
    </xf>
    <xf numFmtId="2" fontId="6" fillId="0" borderId="1" xfId="0" applyNumberFormat="1" applyFont="1" applyBorder="1" applyAlignment="1">
      <alignment horizontal="center"/>
    </xf>
    <xf numFmtId="2" fontId="6" fillId="0" borderId="1" xfId="0" applyNumberFormat="1" applyFont="1" applyBorder="1" applyAlignment="1">
      <alignment horizontal="center" vertical="center"/>
    </xf>
    <xf numFmtId="0" fontId="6" fillId="0" borderId="0" xfId="0" applyFont="1"/>
    <xf numFmtId="0" fontId="1" fillId="0" borderId="13" xfId="2" applyFont="1" applyBorder="1"/>
    <xf numFmtId="0" fontId="18" fillId="0" borderId="12" xfId="2" applyFont="1" applyBorder="1"/>
    <xf numFmtId="2" fontId="6" fillId="0" borderId="12" xfId="2" applyNumberFormat="1" applyFont="1" applyBorder="1"/>
    <xf numFmtId="2" fontId="6" fillId="0" borderId="12" xfId="2" applyNumberFormat="1" applyFont="1" applyBorder="1" applyAlignment="1">
      <alignment horizontal="center"/>
    </xf>
    <xf numFmtId="2" fontId="6" fillId="0" borderId="14" xfId="2" applyNumberFormat="1" applyFont="1" applyBorder="1"/>
    <xf numFmtId="0" fontId="18" fillId="0" borderId="15" xfId="2" applyFont="1" applyBorder="1"/>
    <xf numFmtId="2" fontId="6" fillId="0" borderId="15" xfId="2" applyNumberFormat="1" applyFont="1" applyBorder="1"/>
    <xf numFmtId="2" fontId="6" fillId="0" borderId="5" xfId="2" applyNumberFormat="1" applyFont="1" applyBorder="1"/>
    <xf numFmtId="0" fontId="6" fillId="0" borderId="11" xfId="2" applyFont="1" applyBorder="1"/>
    <xf numFmtId="0" fontId="18" fillId="0" borderId="0" xfId="2" applyFont="1" applyBorder="1"/>
    <xf numFmtId="2" fontId="6" fillId="0" borderId="0" xfId="2" applyNumberFormat="1" applyFont="1" applyBorder="1"/>
    <xf numFmtId="2" fontId="6" fillId="0" borderId="0" xfId="2" applyNumberFormat="1" applyFont="1" applyBorder="1" applyAlignment="1">
      <alignment horizontal="center"/>
    </xf>
    <xf numFmtId="2" fontId="6" fillId="0" borderId="0" xfId="2" applyNumberFormat="1" applyFont="1" applyBorder="1" applyAlignment="1">
      <alignment horizontal="center" vertical="center"/>
    </xf>
    <xf numFmtId="0" fontId="1" fillId="0" borderId="16" xfId="2" applyFont="1" applyBorder="1"/>
    <xf numFmtId="2" fontId="6" fillId="0" borderId="17" xfId="2" applyNumberFormat="1" applyFont="1" applyBorder="1"/>
    <xf numFmtId="0" fontId="6" fillId="0" borderId="10" xfId="2" applyFont="1" applyBorder="1"/>
    <xf numFmtId="0" fontId="1" fillId="0" borderId="11" xfId="2" applyFont="1" applyBorder="1"/>
    <xf numFmtId="0" fontId="1" fillId="0" borderId="18" xfId="2" applyFont="1" applyBorder="1"/>
    <xf numFmtId="0" fontId="6" fillId="0" borderId="6" xfId="2" applyFont="1" applyBorder="1"/>
    <xf numFmtId="0" fontId="19" fillId="0" borderId="0" xfId="2" applyFont="1" applyAlignment="1">
      <alignment horizontal="center"/>
    </xf>
    <xf numFmtId="0" fontId="0" fillId="0" borderId="0" xfId="0" applyProtection="1">
      <protection locked="0"/>
    </xf>
    <xf numFmtId="0" fontId="3" fillId="5" borderId="1" xfId="0" applyFont="1" applyFill="1" applyBorder="1" applyAlignment="1" applyProtection="1">
      <alignment horizontal="center" vertical="center" textRotation="180" wrapText="1"/>
      <protection locked="0"/>
    </xf>
    <xf numFmtId="0" fontId="3" fillId="5" borderId="2" xfId="0" applyFont="1" applyFill="1" applyBorder="1" applyAlignment="1" applyProtection="1">
      <alignment horizontal="center" vertical="center" textRotation="180" wrapText="1"/>
      <protection locked="0"/>
    </xf>
    <xf numFmtId="0" fontId="5" fillId="0" borderId="0" xfId="0" applyFont="1" applyAlignment="1" applyProtection="1">
      <alignment horizontal="center" vertical="center" wrapText="1"/>
      <protection locked="0"/>
    </xf>
    <xf numFmtId="0" fontId="3" fillId="0" borderId="1" xfId="0" applyFont="1" applyBorder="1" applyAlignment="1" applyProtection="1">
      <alignment horizontal="center"/>
      <protection locked="0"/>
    </xf>
    <xf numFmtId="2" fontId="5" fillId="0" borderId="1" xfId="0" applyNumberFormat="1"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0" fontId="0" fillId="0" borderId="0" xfId="0" applyFill="1" applyProtection="1">
      <protection locked="0"/>
    </xf>
    <xf numFmtId="0" fontId="2" fillId="0" borderId="0" xfId="0" applyFont="1" applyFill="1" applyProtection="1">
      <protection locked="0"/>
    </xf>
    <xf numFmtId="0" fontId="0" fillId="0" borderId="0" xfId="0" applyFill="1" applyBorder="1" applyProtection="1">
      <protection locked="0"/>
    </xf>
    <xf numFmtId="0" fontId="6" fillId="0" borderId="0" xfId="2" applyFont="1" applyBorder="1" applyAlignment="1">
      <alignment horizontal="center"/>
    </xf>
    <xf numFmtId="0" fontId="6" fillId="0" borderId="0" xfId="2" applyFont="1" applyBorder="1" applyAlignment="1">
      <alignment horizontal="center" readingOrder="2"/>
    </xf>
    <xf numFmtId="2" fontId="6" fillId="0" borderId="0" xfId="0" applyNumberFormat="1" applyFont="1" applyBorder="1" applyAlignment="1">
      <alignment horizontal="right" vertical="center"/>
    </xf>
    <xf numFmtId="0" fontId="3" fillId="0" borderId="1" xfId="0" applyFont="1" applyBorder="1" applyAlignment="1" applyProtection="1">
      <alignment horizontal="right"/>
      <protection locked="0"/>
    </xf>
    <xf numFmtId="2" fontId="5" fillId="9" borderId="1" xfId="1" applyNumberFormat="1" applyFont="1" applyFill="1" applyBorder="1" applyAlignment="1" applyProtection="1">
      <alignment horizontal="center"/>
      <protection locked="0"/>
    </xf>
    <xf numFmtId="2" fontId="5" fillId="9" borderId="1" xfId="1" applyNumberFormat="1" applyFont="1" applyFill="1" applyBorder="1" applyAlignment="1" applyProtection="1">
      <alignment horizontal="center"/>
      <protection locked="0"/>
    </xf>
    <xf numFmtId="0" fontId="14" fillId="6" borderId="0" xfId="0" applyFont="1" applyFill="1" applyAlignment="1">
      <alignment horizontal="center" vertical="center"/>
    </xf>
    <xf numFmtId="0" fontId="0" fillId="6" borderId="0" xfId="0" applyFont="1" applyFill="1"/>
    <xf numFmtId="0" fontId="14" fillId="6" borderId="0" xfId="0" applyFont="1" applyFill="1"/>
    <xf numFmtId="0" fontId="20" fillId="8" borderId="0" xfId="0" applyFont="1" applyFill="1"/>
    <xf numFmtId="0" fontId="21" fillId="8" borderId="0" xfId="0" applyFont="1" applyFill="1"/>
    <xf numFmtId="0" fontId="21" fillId="0" borderId="0" xfId="0" applyFont="1"/>
    <xf numFmtId="2" fontId="5" fillId="9" borderId="3" xfId="1" applyNumberFormat="1" applyFont="1" applyFill="1" applyBorder="1" applyAlignment="1" applyProtection="1">
      <alignment horizontal="center"/>
      <protection locked="0"/>
    </xf>
    <xf numFmtId="0" fontId="5" fillId="11" borderId="19" xfId="1" applyFont="1" applyFill="1" applyBorder="1" applyAlignment="1" applyProtection="1">
      <alignment horizontal="center" vertical="center" textRotation="180" wrapText="1"/>
      <protection locked="0"/>
    </xf>
    <xf numFmtId="2" fontId="5" fillId="9" borderId="2" xfId="1" applyNumberFormat="1" applyFont="1" applyFill="1" applyBorder="1" applyAlignment="1" applyProtection="1">
      <alignment horizontal="center"/>
      <protection locked="0"/>
    </xf>
    <xf numFmtId="0" fontId="5" fillId="11" borderId="3" xfId="1" applyFont="1" applyFill="1" applyBorder="1" applyAlignment="1" applyProtection="1">
      <alignment horizontal="center" vertical="center" textRotation="180" wrapText="1"/>
      <protection locked="0"/>
    </xf>
    <xf numFmtId="2" fontId="5" fillId="9" borderId="14" xfId="1" applyNumberFormat="1" applyFont="1" applyFill="1" applyBorder="1" applyAlignment="1" applyProtection="1">
      <alignment horizontal="center"/>
      <protection locked="0"/>
    </xf>
    <xf numFmtId="0" fontId="5" fillId="9" borderId="3" xfId="1" applyNumberFormat="1" applyFont="1" applyFill="1" applyBorder="1" applyAlignment="1" applyProtection="1">
      <alignment horizontal="center"/>
      <protection locked="0"/>
    </xf>
    <xf numFmtId="0" fontId="5" fillId="9" borderId="3" xfId="1" applyFont="1" applyFill="1" applyBorder="1" applyAlignment="1" applyProtection="1">
      <alignment horizontal="center" vertical="center"/>
      <protection locked="0"/>
    </xf>
    <xf numFmtId="2" fontId="5" fillId="9" borderId="1" xfId="1" applyNumberFormat="1" applyFont="1" applyFill="1" applyBorder="1" applyAlignment="1" applyProtection="1">
      <alignment horizontal="center" vertical="center"/>
      <protection locked="0"/>
    </xf>
    <xf numFmtId="0" fontId="6" fillId="5" borderId="11" xfId="0" applyFont="1" applyFill="1" applyBorder="1" applyAlignment="1"/>
    <xf numFmtId="0" fontId="6" fillId="0" borderId="13" xfId="0" applyFont="1" applyBorder="1"/>
    <xf numFmtId="0" fontId="6" fillId="0" borderId="14" xfId="0" applyFont="1" applyBorder="1"/>
    <xf numFmtId="0" fontId="6" fillId="0" borderId="2" xfId="0" applyFont="1" applyBorder="1"/>
    <xf numFmtId="0" fontId="6" fillId="0" borderId="3" xfId="0" applyFont="1" applyBorder="1"/>
    <xf numFmtId="0" fontId="6" fillId="0" borderId="0" xfId="0" applyFont="1" applyBorder="1"/>
    <xf numFmtId="0" fontId="6" fillId="0" borderId="1" xfId="0" applyFont="1" applyBorder="1"/>
    <xf numFmtId="0" fontId="18" fillId="0" borderId="0" xfId="0" applyFont="1" applyBorder="1" applyAlignment="1">
      <alignment horizontal="center"/>
    </xf>
    <xf numFmtId="0" fontId="18" fillId="0" borderId="0" xfId="0" applyFont="1"/>
    <xf numFmtId="2" fontId="18" fillId="0" borderId="1" xfId="0" applyNumberFormat="1" applyFont="1" applyBorder="1" applyAlignment="1">
      <alignment horizontal="center"/>
    </xf>
    <xf numFmtId="2" fontId="18" fillId="0" borderId="0" xfId="0" applyNumberFormat="1" applyFont="1" applyBorder="1" applyAlignment="1">
      <alignment horizontal="center"/>
    </xf>
    <xf numFmtId="2" fontId="18" fillId="0" borderId="1" xfId="0" applyNumberFormat="1" applyFont="1" applyBorder="1" applyAlignment="1">
      <alignment horizontal="center" vertical="top"/>
    </xf>
    <xf numFmtId="2" fontId="6" fillId="0" borderId="0" xfId="0" applyNumberFormat="1" applyFont="1" applyBorder="1"/>
    <xf numFmtId="0" fontId="6" fillId="5" borderId="1" xfId="0" applyFont="1" applyFill="1" applyBorder="1" applyAlignment="1">
      <alignment horizontal="right" vertical="center"/>
    </xf>
    <xf numFmtId="2" fontId="6" fillId="0" borderId="1" xfId="0" applyNumberFormat="1" applyFont="1" applyBorder="1"/>
    <xf numFmtId="2" fontId="0" fillId="0" borderId="1" xfId="0" applyNumberFormat="1" applyBorder="1" applyAlignment="1">
      <alignment horizontal="center"/>
    </xf>
    <xf numFmtId="2" fontId="5" fillId="0" borderId="1" xfId="1" applyNumberFormat="1" applyFont="1" applyFill="1" applyBorder="1" applyAlignment="1" applyProtection="1">
      <alignment horizontal="center" vertical="center"/>
      <protection locked="0"/>
    </xf>
    <xf numFmtId="0" fontId="0" fillId="0" borderId="1" xfId="0" applyBorder="1"/>
    <xf numFmtId="0" fontId="19" fillId="0" borderId="0" xfId="0" applyFont="1" applyAlignment="1"/>
    <xf numFmtId="0" fontId="2" fillId="0" borderId="1" xfId="0" applyFont="1" applyBorder="1" applyProtection="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center"/>
      <protection locked="0"/>
    </xf>
    <xf numFmtId="0" fontId="22" fillId="0" borderId="0" xfId="0" applyFont="1" applyProtection="1">
      <protection locked="0"/>
    </xf>
    <xf numFmtId="0" fontId="2" fillId="0" borderId="2" xfId="1" applyFont="1" applyFill="1" applyBorder="1" applyAlignment="1" applyProtection="1">
      <protection locked="0"/>
    </xf>
    <xf numFmtId="0" fontId="2"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horizontal="center"/>
      <protection locked="0"/>
    </xf>
    <xf numFmtId="0" fontId="12" fillId="0" borderId="0" xfId="0" applyFont="1" applyAlignment="1"/>
    <xf numFmtId="0" fontId="0" fillId="6" borderId="8" xfId="0" applyFill="1" applyBorder="1" applyProtection="1"/>
    <xf numFmtId="0" fontId="0" fillId="7" borderId="8" xfId="0" applyFill="1" applyBorder="1" applyProtection="1"/>
    <xf numFmtId="2" fontId="2" fillId="8" borderId="24" xfId="0" applyNumberFormat="1" applyFont="1" applyFill="1" applyBorder="1" applyAlignment="1" applyProtection="1">
      <alignment horizontal="center" vertical="center"/>
    </xf>
    <xf numFmtId="0" fontId="5" fillId="0" borderId="0" xfId="3" applyFont="1"/>
    <xf numFmtId="0" fontId="23" fillId="0" borderId="0" xfId="3"/>
    <xf numFmtId="0" fontId="2" fillId="8" borderId="0" xfId="3" applyFont="1" applyFill="1" applyAlignment="1">
      <alignment horizontal="center"/>
    </xf>
    <xf numFmtId="0" fontId="2" fillId="0" borderId="0" xfId="3" applyFont="1"/>
    <xf numFmtId="0" fontId="1" fillId="0" borderId="0" xfId="3" applyFont="1" applyAlignment="1">
      <alignment horizontal="center"/>
    </xf>
    <xf numFmtId="0" fontId="1" fillId="0" borderId="27" xfId="3" applyFont="1" applyBorder="1" applyAlignment="1">
      <alignment vertical="center"/>
    </xf>
    <xf numFmtId="0" fontId="2" fillId="0" borderId="0" xfId="3" applyFont="1" applyAlignment="1">
      <alignment horizontal="center" vertical="center"/>
    </xf>
    <xf numFmtId="0" fontId="5" fillId="0" borderId="28" xfId="3" applyFont="1" applyBorder="1"/>
    <xf numFmtId="0" fontId="23" fillId="0" borderId="29" xfId="3" applyBorder="1"/>
    <xf numFmtId="0" fontId="23" fillId="0" borderId="30" xfId="3" applyBorder="1" applyAlignment="1"/>
    <xf numFmtId="0" fontId="5" fillId="0" borderId="32" xfId="3" applyFont="1" applyBorder="1"/>
    <xf numFmtId="0" fontId="23" fillId="0" borderId="0" xfId="3" applyBorder="1"/>
    <xf numFmtId="0" fontId="23" fillId="0" borderId="33" xfId="3" applyBorder="1" applyAlignment="1"/>
    <xf numFmtId="0" fontId="5" fillId="0" borderId="30" xfId="3" applyFont="1" applyBorder="1"/>
    <xf numFmtId="2" fontId="2" fillId="0" borderId="31" xfId="3" applyNumberFormat="1" applyFont="1" applyBorder="1" applyAlignment="1">
      <alignment horizontal="center" vertical="center"/>
    </xf>
    <xf numFmtId="0" fontId="23" fillId="15" borderId="31" xfId="3" applyFill="1" applyBorder="1"/>
    <xf numFmtId="0" fontId="23" fillId="0" borderId="31" xfId="3" applyBorder="1"/>
    <xf numFmtId="0" fontId="5" fillId="0" borderId="33" xfId="3" applyFont="1" applyBorder="1"/>
    <xf numFmtId="2" fontId="2" fillId="0" borderId="34" xfId="3" applyNumberFormat="1" applyFont="1" applyBorder="1" applyAlignment="1">
      <alignment horizontal="center" vertical="center"/>
    </xf>
    <xf numFmtId="0" fontId="5" fillId="0" borderId="36" xfId="3" applyFont="1" applyBorder="1"/>
    <xf numFmtId="2" fontId="2" fillId="0" borderId="37" xfId="3" applyNumberFormat="1" applyFont="1" applyBorder="1" applyAlignment="1">
      <alignment vertical="center"/>
    </xf>
    <xf numFmtId="2" fontId="25" fillId="0" borderId="37" xfId="3" applyNumberFormat="1" applyFont="1" applyBorder="1" applyAlignment="1">
      <alignment vertical="center"/>
    </xf>
    <xf numFmtId="0" fontId="23" fillId="0" borderId="37" xfId="3" applyBorder="1" applyAlignment="1"/>
    <xf numFmtId="2" fontId="2" fillId="0" borderId="38" xfId="3" applyNumberFormat="1" applyFont="1" applyBorder="1" applyAlignment="1">
      <alignment vertical="center"/>
    </xf>
    <xf numFmtId="0" fontId="5" fillId="0" borderId="31" xfId="3" applyFont="1" applyBorder="1"/>
    <xf numFmtId="2" fontId="25" fillId="0" borderId="29" xfId="3" applyNumberFormat="1" applyFont="1" applyBorder="1" applyAlignment="1">
      <alignment vertical="center"/>
    </xf>
    <xf numFmtId="0" fontId="23" fillId="0" borderId="29" xfId="3" applyBorder="1" applyAlignment="1">
      <alignment horizontal="center"/>
    </xf>
    <xf numFmtId="2" fontId="2" fillId="0" borderId="29" xfId="3" applyNumberFormat="1" applyFont="1" applyBorder="1" applyAlignment="1">
      <alignment horizontal="center"/>
    </xf>
    <xf numFmtId="2" fontId="2" fillId="0" borderId="30" xfId="3" applyNumberFormat="1" applyFont="1" applyBorder="1" applyAlignment="1">
      <alignment horizontal="center"/>
    </xf>
    <xf numFmtId="2" fontId="2" fillId="0" borderId="0" xfId="3" applyNumberFormat="1" applyFont="1" applyBorder="1" applyAlignment="1">
      <alignment vertical="center"/>
    </xf>
    <xf numFmtId="2" fontId="25" fillId="0" borderId="0" xfId="3" applyNumberFormat="1" applyFont="1" applyBorder="1" applyAlignment="1">
      <alignment vertical="center"/>
    </xf>
    <xf numFmtId="0" fontId="23" fillId="0" borderId="0" xfId="3" applyBorder="1" applyAlignment="1">
      <alignment horizontal="center"/>
    </xf>
    <xf numFmtId="0" fontId="23" fillId="0" borderId="33" xfId="3" applyBorder="1"/>
    <xf numFmtId="0" fontId="23" fillId="16" borderId="28" xfId="3" applyFill="1" applyBorder="1" applyAlignment="1"/>
    <xf numFmtId="0" fontId="23" fillId="16" borderId="29" xfId="3" applyFill="1" applyBorder="1" applyAlignment="1"/>
    <xf numFmtId="0" fontId="23" fillId="16" borderId="30" xfId="3" applyFill="1" applyBorder="1" applyAlignment="1"/>
    <xf numFmtId="0" fontId="23" fillId="16" borderId="32" xfId="3" applyFill="1" applyBorder="1" applyAlignment="1"/>
    <xf numFmtId="0" fontId="23" fillId="16" borderId="0" xfId="3" applyFill="1" applyBorder="1" applyAlignment="1"/>
    <xf numFmtId="0" fontId="23" fillId="16" borderId="33" xfId="3" applyFill="1" applyBorder="1" applyAlignment="1"/>
    <xf numFmtId="0" fontId="23" fillId="3" borderId="31" xfId="3" applyFill="1" applyBorder="1" applyAlignment="1">
      <alignment horizontal="center"/>
    </xf>
    <xf numFmtId="0" fontId="23" fillId="3" borderId="31" xfId="3" applyFill="1" applyBorder="1"/>
    <xf numFmtId="0" fontId="23" fillId="16" borderId="40" xfId="3" applyFill="1" applyBorder="1" applyAlignment="1"/>
    <xf numFmtId="0" fontId="23" fillId="16" borderId="27" xfId="3" applyFill="1" applyBorder="1" applyAlignment="1"/>
    <xf numFmtId="0" fontId="23" fillId="16" borderId="41" xfId="3" applyFill="1" applyBorder="1" applyAlignment="1"/>
    <xf numFmtId="0" fontId="5" fillId="0" borderId="29" xfId="3" applyFont="1" applyBorder="1"/>
    <xf numFmtId="0" fontId="23" fillId="0" borderId="29" xfId="3" applyBorder="1" applyAlignment="1"/>
    <xf numFmtId="0" fontId="5" fillId="0" borderId="0" xfId="3" applyFont="1" applyBorder="1"/>
    <xf numFmtId="0" fontId="23" fillId="0" borderId="0" xfId="3" applyBorder="1" applyAlignment="1"/>
    <xf numFmtId="0" fontId="24" fillId="0" borderId="0" xfId="3" applyFont="1" applyAlignment="1">
      <alignment horizontal="left" vertical="center"/>
    </xf>
    <xf numFmtId="0" fontId="4" fillId="0" borderId="27" xfId="3" applyFont="1" applyBorder="1" applyAlignment="1"/>
    <xf numFmtId="0" fontId="4" fillId="0" borderId="0" xfId="3" applyFont="1" applyAlignment="1">
      <alignment vertical="center"/>
    </xf>
    <xf numFmtId="0" fontId="14" fillId="0" borderId="0" xfId="0" applyFont="1"/>
    <xf numFmtId="2" fontId="5" fillId="9" borderId="1" xfId="1" applyNumberFormat="1" applyFont="1" applyFill="1" applyBorder="1" applyAlignment="1" applyProtection="1">
      <alignment horizontal="center"/>
      <protection locked="0"/>
    </xf>
    <xf numFmtId="0" fontId="30" fillId="8" borderId="0" xfId="0" applyFont="1" applyFill="1"/>
    <xf numFmtId="0" fontId="22" fillId="0" borderId="0" xfId="0" applyFont="1"/>
    <xf numFmtId="0" fontId="31" fillId="0" borderId="0" xfId="0" applyFont="1" applyProtection="1"/>
    <xf numFmtId="0" fontId="32" fillId="0" borderId="0" xfId="4" applyFont="1" applyProtection="1"/>
    <xf numFmtId="0" fontId="32" fillId="0" borderId="0" xfId="4" applyFont="1"/>
    <xf numFmtId="0" fontId="30" fillId="0" borderId="0" xfId="0" applyFont="1"/>
    <xf numFmtId="0" fontId="31" fillId="0" borderId="42" xfId="0" applyFont="1" applyBorder="1" applyAlignment="1">
      <alignment horizontal="center"/>
    </xf>
    <xf numFmtId="0" fontId="31" fillId="0" borderId="43" xfId="0" applyFont="1" applyBorder="1" applyAlignment="1">
      <alignment horizontal="center"/>
    </xf>
    <xf numFmtId="0" fontId="2" fillId="0" borderId="20" xfId="0" applyFont="1" applyBorder="1" applyAlignment="1" applyProtection="1">
      <alignment horizontal="center"/>
    </xf>
    <xf numFmtId="0" fontId="2" fillId="0" borderId="21" xfId="0" applyFont="1" applyBorder="1" applyAlignment="1" applyProtection="1">
      <alignment horizontal="center"/>
    </xf>
    <xf numFmtId="0" fontId="2" fillId="0" borderId="22" xfId="0" applyFont="1" applyBorder="1" applyAlignment="1" applyProtection="1">
      <alignment horizontal="center"/>
    </xf>
    <xf numFmtId="0" fontId="2" fillId="0" borderId="2" xfId="0" applyFont="1" applyBorder="1" applyAlignment="1" applyProtection="1">
      <alignment horizontal="center"/>
    </xf>
    <xf numFmtId="0" fontId="2" fillId="0" borderId="23" xfId="0" applyFont="1" applyBorder="1" applyAlignment="1" applyProtection="1">
      <alignment horizontal="center"/>
    </xf>
    <xf numFmtId="0" fontId="2" fillId="0" borderId="25" xfId="0" applyFont="1" applyBorder="1" applyAlignment="1" applyProtection="1">
      <alignment horizontal="center"/>
    </xf>
    <xf numFmtId="0" fontId="2" fillId="0" borderId="26" xfId="0" applyFont="1" applyBorder="1" applyAlignment="1" applyProtection="1">
      <alignment horizontal="center"/>
    </xf>
    <xf numFmtId="0" fontId="31" fillId="0" borderId="44" xfId="0" applyFont="1" applyBorder="1" applyAlignment="1">
      <alignment horizontal="center"/>
    </xf>
    <xf numFmtId="0" fontId="31" fillId="0" borderId="45" xfId="0" applyFont="1" applyBorder="1" applyAlignment="1">
      <alignment horizontal="center"/>
    </xf>
    <xf numFmtId="0" fontId="33" fillId="0" borderId="46" xfId="4" applyFont="1" applyBorder="1" applyAlignment="1">
      <alignment horizontal="center"/>
    </xf>
    <xf numFmtId="0" fontId="33" fillId="0" borderId="47" xfId="4" applyFont="1" applyBorder="1" applyAlignment="1">
      <alignment horizontal="center"/>
    </xf>
    <xf numFmtId="0" fontId="1" fillId="3" borderId="2" xfId="0" applyFont="1" applyFill="1" applyBorder="1" applyAlignment="1" applyProtection="1">
      <alignment horizontal="center" vertical="center" readingOrder="2"/>
      <protection locked="0"/>
    </xf>
    <xf numFmtId="0" fontId="1" fillId="3" borderId="4" xfId="0" applyFont="1" applyFill="1" applyBorder="1" applyAlignment="1" applyProtection="1">
      <alignment horizontal="center" vertical="center" readingOrder="2"/>
      <protection locked="0"/>
    </xf>
    <xf numFmtId="0" fontId="1" fillId="3" borderId="3" xfId="0" applyFont="1" applyFill="1" applyBorder="1" applyAlignment="1" applyProtection="1">
      <alignment horizontal="center" vertical="center" readingOrder="2"/>
      <protection locked="0"/>
    </xf>
    <xf numFmtId="0" fontId="1" fillId="5" borderId="2" xfId="0" applyFont="1" applyFill="1" applyBorder="1" applyAlignment="1" applyProtection="1">
      <alignment horizontal="center" vertical="center" readingOrder="2"/>
    </xf>
    <xf numFmtId="0" fontId="1" fillId="5" borderId="4" xfId="0" applyFont="1" applyFill="1" applyBorder="1" applyAlignment="1" applyProtection="1">
      <alignment horizontal="center" vertical="center" readingOrder="2"/>
    </xf>
    <xf numFmtId="0" fontId="1" fillId="5" borderId="3" xfId="0" applyFont="1" applyFill="1" applyBorder="1" applyAlignment="1" applyProtection="1">
      <alignment horizontal="center" vertical="center" readingOrder="2"/>
    </xf>
    <xf numFmtId="0" fontId="1" fillId="5" borderId="2"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2" fillId="3" borderId="2" xfId="1" applyFont="1" applyFill="1" applyBorder="1" applyAlignment="1" applyProtection="1">
      <alignment horizontal="center"/>
      <protection locked="0"/>
    </xf>
    <xf numFmtId="0" fontId="2" fillId="3" borderId="4" xfId="1" applyFont="1" applyFill="1" applyBorder="1" applyAlignment="1" applyProtection="1">
      <alignment horizontal="center"/>
      <protection locked="0"/>
    </xf>
    <xf numFmtId="0" fontId="2" fillId="3" borderId="3" xfId="1" applyFont="1" applyFill="1" applyBorder="1" applyAlignment="1" applyProtection="1">
      <alignment horizontal="center"/>
      <protection locked="0"/>
    </xf>
    <xf numFmtId="0" fontId="3" fillId="3" borderId="2" xfId="1" applyFont="1" applyFill="1" applyBorder="1" applyAlignment="1" applyProtection="1">
      <alignment horizontal="center"/>
      <protection locked="0"/>
    </xf>
    <xf numFmtId="0" fontId="3" fillId="3" borderId="4" xfId="1" applyFont="1" applyFill="1" applyBorder="1" applyAlignment="1" applyProtection="1">
      <alignment horizontal="center"/>
      <protection locked="0"/>
    </xf>
    <xf numFmtId="0" fontId="12" fillId="0" borderId="2" xfId="1" applyFont="1" applyBorder="1" applyAlignment="1" applyProtection="1">
      <alignment horizontal="center"/>
      <protection locked="0"/>
    </xf>
    <xf numFmtId="0" fontId="12" fillId="0" borderId="4" xfId="1" applyFont="1" applyBorder="1" applyAlignment="1" applyProtection="1">
      <alignment horizontal="center"/>
      <protection locked="0"/>
    </xf>
    <xf numFmtId="0" fontId="12" fillId="0" borderId="3" xfId="1" applyFont="1" applyBorder="1" applyAlignment="1" applyProtection="1">
      <alignment horizontal="center"/>
      <protection locked="0"/>
    </xf>
    <xf numFmtId="0" fontId="2" fillId="5" borderId="1" xfId="1" applyFont="1" applyFill="1" applyBorder="1" applyAlignment="1" applyProtection="1">
      <alignment horizontal="center"/>
      <protection locked="0"/>
    </xf>
    <xf numFmtId="2" fontId="5" fillId="9" borderId="1" xfId="1" applyNumberFormat="1" applyFont="1" applyFill="1" applyBorder="1" applyAlignment="1" applyProtection="1">
      <alignment horizontal="center"/>
      <protection locked="0"/>
    </xf>
    <xf numFmtId="0" fontId="3" fillId="5" borderId="1" xfId="1" applyFont="1" applyFill="1" applyBorder="1" applyAlignment="1" applyProtection="1">
      <alignment horizontal="center" vertical="center"/>
      <protection locked="0"/>
    </xf>
    <xf numFmtId="0" fontId="11" fillId="0" borderId="12" xfId="1" applyFont="1" applyBorder="1" applyAlignment="1" applyProtection="1">
      <alignment horizontal="center"/>
      <protection locked="0"/>
    </xf>
    <xf numFmtId="0" fontId="11" fillId="0" borderId="0" xfId="1" applyFont="1" applyBorder="1" applyAlignment="1" applyProtection="1">
      <alignment horizontal="center"/>
      <protection locked="0"/>
    </xf>
    <xf numFmtId="0" fontId="2" fillId="2" borderId="4" xfId="1" applyFont="1" applyFill="1" applyBorder="1" applyAlignment="1" applyProtection="1">
      <alignment horizontal="right" vertical="center" wrapText="1"/>
      <protection locked="0"/>
    </xf>
    <xf numFmtId="0" fontId="2" fillId="2" borderId="3" xfId="1" applyFont="1" applyFill="1" applyBorder="1" applyAlignment="1" applyProtection="1">
      <alignment horizontal="right" vertical="center" wrapText="1"/>
      <protection locked="0"/>
    </xf>
    <xf numFmtId="0" fontId="2" fillId="5" borderId="2" xfId="1" applyFont="1" applyFill="1" applyBorder="1" applyAlignment="1" applyProtection="1">
      <alignment horizontal="center"/>
      <protection locked="0"/>
    </xf>
    <xf numFmtId="0" fontId="2" fillId="5" borderId="3" xfId="1" applyFont="1" applyFill="1" applyBorder="1" applyAlignment="1" applyProtection="1">
      <alignment horizontal="center"/>
      <protection locked="0"/>
    </xf>
    <xf numFmtId="0" fontId="2" fillId="5" borderId="4" xfId="1" applyFont="1" applyFill="1" applyBorder="1" applyAlignment="1" applyProtection="1">
      <alignment horizontal="center"/>
      <protection locked="0"/>
    </xf>
    <xf numFmtId="0" fontId="2" fillId="2" borderId="3" xfId="1" applyFont="1" applyFill="1" applyBorder="1" applyAlignment="1" applyProtection="1">
      <alignment horizontal="right"/>
      <protection locked="0"/>
    </xf>
    <xf numFmtId="0" fontId="2" fillId="2" borderId="1" xfId="1" applyFont="1" applyFill="1" applyBorder="1" applyAlignment="1" applyProtection="1">
      <alignment horizontal="right"/>
      <protection locked="0"/>
    </xf>
    <xf numFmtId="0" fontId="12" fillId="0" borderId="0" xfId="1" applyFont="1" applyBorder="1" applyAlignment="1" applyProtection="1">
      <alignment horizontal="center"/>
      <protection locked="0"/>
    </xf>
    <xf numFmtId="0" fontId="2" fillId="8" borderId="2" xfId="1" applyFont="1" applyFill="1" applyBorder="1" applyAlignment="1" applyProtection="1">
      <alignment horizontal="center"/>
      <protection locked="0"/>
    </xf>
    <xf numFmtId="0" fontId="2" fillId="8" borderId="4" xfId="1" applyFont="1" applyFill="1" applyBorder="1" applyAlignment="1" applyProtection="1">
      <alignment horizontal="center"/>
      <protection locked="0"/>
    </xf>
    <xf numFmtId="0" fontId="2" fillId="8" borderId="3" xfId="1" applyFont="1" applyFill="1" applyBorder="1" applyAlignment="1" applyProtection="1">
      <alignment horizontal="center"/>
      <protection locked="0"/>
    </xf>
    <xf numFmtId="0" fontId="2" fillId="9" borderId="2" xfId="1" applyFont="1" applyFill="1" applyBorder="1" applyAlignment="1" applyProtection="1">
      <alignment horizontal="center"/>
      <protection locked="0"/>
    </xf>
    <xf numFmtId="0" fontId="2" fillId="9" borderId="4" xfId="1" applyFont="1" applyFill="1" applyBorder="1" applyAlignment="1" applyProtection="1">
      <alignment horizontal="center"/>
      <protection locked="0"/>
    </xf>
    <xf numFmtId="0" fontId="2" fillId="9" borderId="3" xfId="1" applyFont="1" applyFill="1" applyBorder="1" applyAlignment="1" applyProtection="1">
      <alignment horizontal="center"/>
      <protection locked="0"/>
    </xf>
    <xf numFmtId="0" fontId="2" fillId="4" borderId="1" xfId="1" applyFont="1" applyFill="1" applyBorder="1" applyAlignment="1" applyProtection="1">
      <alignment horizontal="center"/>
      <protection locked="0"/>
    </xf>
    <xf numFmtId="0" fontId="3" fillId="0" borderId="1" xfId="1" applyFont="1" applyBorder="1" applyAlignment="1" applyProtection="1">
      <alignment horizontal="right"/>
      <protection locked="0"/>
    </xf>
    <xf numFmtId="0" fontId="2" fillId="11" borderId="1" xfId="1" applyFont="1" applyFill="1" applyBorder="1" applyAlignment="1" applyProtection="1">
      <alignment horizont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1" xfId="1" applyFont="1" applyBorder="1" applyAlignment="1" applyProtection="1">
      <alignment horizontal="right"/>
      <protection locked="0"/>
    </xf>
    <xf numFmtId="0" fontId="12" fillId="0" borderId="1" xfId="1" applyFont="1" applyBorder="1" applyAlignment="1" applyProtection="1">
      <alignment horizontal="center"/>
      <protection locked="0"/>
    </xf>
    <xf numFmtId="0" fontId="3" fillId="10" borderId="1" xfId="1" applyFont="1" applyFill="1" applyBorder="1" applyAlignment="1" applyProtection="1">
      <alignment horizontal="center"/>
      <protection locked="0"/>
    </xf>
    <xf numFmtId="0" fontId="3" fillId="3" borderId="3" xfId="1" applyFont="1" applyFill="1" applyBorder="1" applyAlignment="1" applyProtection="1">
      <alignment horizontal="center"/>
      <protection locked="0"/>
    </xf>
    <xf numFmtId="0" fontId="3" fillId="5" borderId="2" xfId="1" applyFont="1" applyFill="1" applyBorder="1" applyAlignment="1" applyProtection="1">
      <alignment horizontal="center"/>
      <protection locked="0"/>
    </xf>
    <xf numFmtId="0" fontId="3" fillId="5" borderId="3" xfId="1" applyFont="1" applyFill="1" applyBorder="1" applyAlignment="1" applyProtection="1">
      <alignment horizontal="center"/>
      <protection locked="0"/>
    </xf>
    <xf numFmtId="0" fontId="3" fillId="3" borderId="1" xfId="1" applyFont="1" applyFill="1" applyBorder="1" applyAlignment="1" applyProtection="1">
      <alignment horizontal="center"/>
      <protection locked="0"/>
    </xf>
    <xf numFmtId="0" fontId="3" fillId="8" borderId="1" xfId="1" applyFont="1" applyFill="1" applyBorder="1" applyAlignment="1" applyProtection="1">
      <alignment horizontal="center"/>
      <protection locked="0"/>
    </xf>
    <xf numFmtId="0" fontId="3" fillId="9" borderId="1" xfId="1" applyFont="1" applyFill="1" applyBorder="1" applyAlignment="1" applyProtection="1">
      <alignment horizontal="center"/>
      <protection locked="0"/>
    </xf>
    <xf numFmtId="0" fontId="3" fillId="11" borderId="2" xfId="1" applyFont="1" applyFill="1" applyBorder="1" applyAlignment="1" applyProtection="1">
      <alignment horizontal="center"/>
      <protection locked="0"/>
    </xf>
    <xf numFmtId="0" fontId="3" fillId="11" borderId="4" xfId="1" applyFont="1" applyFill="1" applyBorder="1" applyAlignment="1" applyProtection="1">
      <alignment horizontal="center"/>
      <protection locked="0"/>
    </xf>
    <xf numFmtId="0" fontId="3" fillId="11" borderId="3" xfId="1" applyFont="1" applyFill="1" applyBorder="1" applyAlignment="1" applyProtection="1">
      <alignment horizontal="center"/>
      <protection locked="0"/>
    </xf>
    <xf numFmtId="0" fontId="3" fillId="10" borderId="2" xfId="1" applyFont="1" applyFill="1" applyBorder="1" applyAlignment="1" applyProtection="1">
      <alignment horizontal="center"/>
      <protection locked="0"/>
    </xf>
    <xf numFmtId="0" fontId="3" fillId="10" borderId="4" xfId="1" applyFont="1" applyFill="1" applyBorder="1" applyAlignment="1" applyProtection="1">
      <alignment horizontal="center"/>
      <protection locked="0"/>
    </xf>
    <xf numFmtId="0" fontId="3" fillId="10" borderId="3" xfId="1" applyFont="1" applyFill="1" applyBorder="1" applyAlignment="1" applyProtection="1">
      <alignment horizontal="center"/>
      <protection locked="0"/>
    </xf>
    <xf numFmtId="0" fontId="2" fillId="5" borderId="1" xfId="1" applyFont="1" applyFill="1" applyBorder="1" applyAlignment="1" applyProtection="1">
      <alignment horizontal="center" vertical="center" textRotation="180"/>
      <protection locked="0"/>
    </xf>
    <xf numFmtId="0" fontId="2" fillId="2" borderId="2" xfId="1" applyFont="1" applyFill="1" applyBorder="1" applyAlignment="1" applyProtection="1">
      <alignment horizontal="right"/>
      <protection locked="0"/>
    </xf>
    <xf numFmtId="0" fontId="2" fillId="2" borderId="2" xfId="1" applyFont="1" applyFill="1" applyBorder="1" applyAlignment="1" applyProtection="1">
      <protection locked="0"/>
    </xf>
    <xf numFmtId="0" fontId="2" fillId="2" borderId="4" xfId="1" applyFont="1" applyFill="1" applyBorder="1" applyAlignment="1" applyProtection="1">
      <protection locked="0"/>
    </xf>
    <xf numFmtId="0" fontId="2" fillId="2" borderId="3" xfId="1" applyFont="1" applyFill="1" applyBorder="1" applyAlignment="1" applyProtection="1">
      <protection locked="0"/>
    </xf>
    <xf numFmtId="2" fontId="4" fillId="5" borderId="2" xfId="2" applyNumberFormat="1" applyFont="1" applyFill="1" applyBorder="1" applyAlignment="1">
      <alignment horizontal="center"/>
    </xf>
    <xf numFmtId="2" fontId="4" fillId="5" borderId="3" xfId="2" applyNumberFormat="1" applyFont="1" applyFill="1" applyBorder="1" applyAlignment="1">
      <alignment horizontal="center"/>
    </xf>
    <xf numFmtId="0" fontId="18" fillId="0" borderId="16" xfId="2" applyFont="1" applyBorder="1" applyAlignment="1">
      <alignment horizontal="center"/>
    </xf>
    <xf numFmtId="0" fontId="18" fillId="0" borderId="0" xfId="2" applyFont="1" applyBorder="1" applyAlignment="1">
      <alignment horizontal="center"/>
    </xf>
    <xf numFmtId="0" fontId="6" fillId="0" borderId="12" xfId="2" applyFont="1" applyBorder="1" applyAlignment="1">
      <alignment horizontal="center"/>
    </xf>
    <xf numFmtId="0" fontId="6" fillId="0" borderId="14" xfId="2" applyFont="1" applyBorder="1" applyAlignment="1">
      <alignment horizontal="center"/>
    </xf>
    <xf numFmtId="0" fontId="6" fillId="0" borderId="12" xfId="2" applyFont="1" applyBorder="1" applyAlignment="1">
      <alignment horizontal="center" readingOrder="2"/>
    </xf>
    <xf numFmtId="0" fontId="6" fillId="0" borderId="14" xfId="2" applyFont="1" applyBorder="1" applyAlignment="1">
      <alignment horizontal="center" readingOrder="2"/>
    </xf>
    <xf numFmtId="0" fontId="6" fillId="0" borderId="2" xfId="2" applyFont="1" applyBorder="1" applyAlignment="1">
      <alignment horizontal="center"/>
    </xf>
    <xf numFmtId="0" fontId="6" fillId="0" borderId="3" xfId="2" applyFont="1" applyBorder="1" applyAlignment="1">
      <alignment horizontal="center"/>
    </xf>
    <xf numFmtId="0" fontId="19" fillId="0" borderId="0" xfId="2" applyFont="1" applyAlignment="1">
      <alignment horizontal="center"/>
    </xf>
    <xf numFmtId="0" fontId="4" fillId="5" borderId="2" xfId="2" applyFont="1" applyFill="1" applyBorder="1" applyAlignment="1">
      <alignment horizontal="center"/>
    </xf>
    <xf numFmtId="0" fontId="4" fillId="5" borderId="3" xfId="2" applyFont="1" applyFill="1" applyBorder="1" applyAlignment="1">
      <alignment horizontal="center"/>
    </xf>
    <xf numFmtId="0" fontId="27" fillId="14" borderId="31" xfId="3" applyFont="1" applyFill="1" applyBorder="1" applyAlignment="1">
      <alignment horizontal="center" vertical="center" readingOrder="2"/>
    </xf>
    <xf numFmtId="0" fontId="23" fillId="14" borderId="36" xfId="3" applyFill="1" applyBorder="1" applyAlignment="1">
      <alignment horizontal="center"/>
    </xf>
    <xf numFmtId="0" fontId="23" fillId="14" borderId="37" xfId="3" applyFill="1" applyBorder="1" applyAlignment="1">
      <alignment horizontal="center"/>
    </xf>
    <xf numFmtId="0" fontId="23" fillId="14" borderId="38" xfId="3" applyFill="1" applyBorder="1" applyAlignment="1">
      <alignment horizontal="center"/>
    </xf>
    <xf numFmtId="0" fontId="19" fillId="14" borderId="0" xfId="3" applyFont="1" applyFill="1" applyAlignment="1">
      <alignment horizontal="center"/>
    </xf>
    <xf numFmtId="0" fontId="23" fillId="0" borderId="31" xfId="3" applyBorder="1" applyAlignment="1">
      <alignment horizontal="center"/>
    </xf>
    <xf numFmtId="2" fontId="25" fillId="0" borderId="31" xfId="3" applyNumberFormat="1" applyFont="1" applyBorder="1" applyAlignment="1">
      <alignment horizontal="center" vertical="center"/>
    </xf>
    <xf numFmtId="2" fontId="25" fillId="0" borderId="34" xfId="3" applyNumberFormat="1" applyFont="1" applyBorder="1" applyAlignment="1">
      <alignment horizontal="center" vertical="center"/>
    </xf>
    <xf numFmtId="0" fontId="23" fillId="0" borderId="34" xfId="3" applyBorder="1" applyAlignment="1">
      <alignment horizontal="center"/>
    </xf>
    <xf numFmtId="0" fontId="23" fillId="0" borderId="35" xfId="3" applyBorder="1" applyAlignment="1">
      <alignment horizontal="center"/>
    </xf>
    <xf numFmtId="2" fontId="26" fillId="0" borderId="31" xfId="3" applyNumberFormat="1" applyFont="1" applyBorder="1" applyAlignment="1">
      <alignment horizontal="center" vertical="center"/>
    </xf>
    <xf numFmtId="2" fontId="11" fillId="0" borderId="31" xfId="3" applyNumberFormat="1" applyFont="1" applyBorder="1" applyAlignment="1">
      <alignment horizontal="center" vertical="center"/>
    </xf>
    <xf numFmtId="2" fontId="26" fillId="14" borderId="31" xfId="3" applyNumberFormat="1" applyFont="1" applyFill="1" applyBorder="1" applyAlignment="1">
      <alignment horizontal="center" vertical="center"/>
    </xf>
    <xf numFmtId="0" fontId="1" fillId="16" borderId="32" xfId="3" applyFont="1" applyFill="1" applyBorder="1" applyAlignment="1">
      <alignment horizontal="center"/>
    </xf>
    <xf numFmtId="0" fontId="1" fillId="16" borderId="0" xfId="3" applyFont="1" applyFill="1" applyBorder="1" applyAlignment="1">
      <alignment horizontal="center"/>
    </xf>
    <xf numFmtId="0" fontId="1" fillId="16" borderId="33" xfId="3" applyFont="1" applyFill="1" applyBorder="1" applyAlignment="1">
      <alignment horizontal="center"/>
    </xf>
    <xf numFmtId="0" fontId="28" fillId="0" borderId="31" xfId="3" applyFont="1" applyBorder="1" applyAlignment="1">
      <alignment horizontal="center" vertical="center"/>
    </xf>
    <xf numFmtId="0" fontId="5" fillId="0" borderId="34" xfId="3" applyFont="1" applyBorder="1" applyAlignment="1">
      <alignment horizontal="center"/>
    </xf>
    <xf numFmtId="0" fontId="5" fillId="0" borderId="39" xfId="3" applyFont="1" applyBorder="1" applyAlignment="1">
      <alignment horizontal="center"/>
    </xf>
    <xf numFmtId="2" fontId="25" fillId="0" borderId="35" xfId="3" applyNumberFormat="1" applyFont="1" applyBorder="1" applyAlignment="1">
      <alignment horizontal="center" vertical="center"/>
    </xf>
    <xf numFmtId="2" fontId="25" fillId="0" borderId="39" xfId="3" applyNumberFormat="1" applyFont="1" applyBorder="1" applyAlignment="1">
      <alignment horizontal="center" vertical="center"/>
    </xf>
    <xf numFmtId="0" fontId="23" fillId="0" borderId="39" xfId="3" applyBorder="1" applyAlignment="1">
      <alignment horizontal="center"/>
    </xf>
    <xf numFmtId="0" fontId="23" fillId="3" borderId="36" xfId="3" applyFill="1" applyBorder="1" applyAlignment="1">
      <alignment horizontal="center"/>
    </xf>
    <xf numFmtId="0" fontId="23" fillId="3" borderId="38" xfId="3" applyFill="1" applyBorder="1" applyAlignment="1">
      <alignment horizontal="center"/>
    </xf>
    <xf numFmtId="0" fontId="5" fillId="0" borderId="35" xfId="3" applyFont="1" applyBorder="1" applyAlignment="1">
      <alignment horizontal="center"/>
    </xf>
    <xf numFmtId="2" fontId="2" fillId="0" borderId="31" xfId="3" applyNumberFormat="1" applyFont="1" applyBorder="1" applyAlignment="1">
      <alignment horizontal="center" vertical="center"/>
    </xf>
    <xf numFmtId="2" fontId="2" fillId="0" borderId="34" xfId="3" applyNumberFormat="1" applyFont="1" applyBorder="1" applyAlignment="1">
      <alignment horizontal="center" vertical="center"/>
    </xf>
    <xf numFmtId="2" fontId="2" fillId="0" borderId="39" xfId="3" applyNumberFormat="1" applyFont="1" applyBorder="1" applyAlignment="1">
      <alignment horizontal="center" vertical="center"/>
    </xf>
    <xf numFmtId="0" fontId="5" fillId="0" borderId="28" xfId="3" applyFont="1" applyBorder="1" applyAlignment="1">
      <alignment horizontal="center"/>
    </xf>
    <xf numFmtId="0" fontId="5" fillId="0" borderId="29" xfId="3" applyFont="1" applyBorder="1" applyAlignment="1">
      <alignment horizontal="center"/>
    </xf>
    <xf numFmtId="0" fontId="5" fillId="0" borderId="30" xfId="3" applyFont="1" applyBorder="1" applyAlignment="1">
      <alignment horizontal="center"/>
    </xf>
    <xf numFmtId="0" fontId="5" fillId="0" borderId="32" xfId="3" applyFont="1" applyBorder="1" applyAlignment="1">
      <alignment horizontal="center"/>
    </xf>
    <xf numFmtId="0" fontId="5" fillId="0" borderId="0" xfId="3" applyFont="1" applyBorder="1" applyAlignment="1">
      <alignment horizontal="center"/>
    </xf>
    <xf numFmtId="0" fontId="5" fillId="0" borderId="33" xfId="3" applyFont="1" applyBorder="1" applyAlignment="1">
      <alignment horizontal="center"/>
    </xf>
    <xf numFmtId="0" fontId="23" fillId="0" borderId="34" xfId="3" applyBorder="1" applyAlignment="1">
      <alignment horizontal="center" vertical="center"/>
    </xf>
    <xf numFmtId="0" fontId="23" fillId="0" borderId="35" xfId="3" applyBorder="1" applyAlignment="1">
      <alignment horizontal="center" vertical="center"/>
    </xf>
    <xf numFmtId="0" fontId="23" fillId="0" borderId="39" xfId="3" applyBorder="1" applyAlignment="1">
      <alignment horizontal="center" vertical="center"/>
    </xf>
    <xf numFmtId="0" fontId="2" fillId="3" borderId="1" xfId="1" applyFont="1" applyFill="1" applyBorder="1" applyAlignment="1" applyProtection="1">
      <alignment horizontal="center"/>
      <protection locked="0"/>
    </xf>
    <xf numFmtId="0" fontId="3" fillId="5" borderId="1" xfId="1" applyFont="1" applyFill="1" applyBorder="1" applyAlignment="1" applyProtection="1">
      <alignment horizontal="center"/>
      <protection locked="0"/>
    </xf>
    <xf numFmtId="0" fontId="2" fillId="8" borderId="1" xfId="0" applyFont="1" applyFill="1" applyBorder="1" applyAlignment="1" applyProtection="1">
      <alignment horizontal="center"/>
      <protection locked="0"/>
    </xf>
    <xf numFmtId="0" fontId="11" fillId="0" borderId="2" xfId="1" applyFont="1" applyBorder="1" applyAlignment="1" applyProtection="1">
      <alignment horizontal="center"/>
      <protection locked="0"/>
    </xf>
    <xf numFmtId="0" fontId="11" fillId="0" borderId="4" xfId="1" applyFont="1" applyBorder="1" applyAlignment="1" applyProtection="1">
      <alignment horizontal="center"/>
      <protection locked="0"/>
    </xf>
    <xf numFmtId="0" fontId="11" fillId="0" borderId="3" xfId="1" applyFont="1" applyBorder="1" applyAlignment="1" applyProtection="1">
      <alignment horizontal="center"/>
      <protection locked="0"/>
    </xf>
    <xf numFmtId="0" fontId="2" fillId="3" borderId="11" xfId="1" applyFont="1" applyFill="1" applyBorder="1" applyAlignment="1" applyProtection="1">
      <alignment horizontal="center"/>
      <protection locked="0"/>
    </xf>
    <xf numFmtId="2" fontId="5" fillId="9" borderId="2" xfId="1" applyNumberFormat="1" applyFont="1" applyFill="1" applyBorder="1" applyAlignment="1" applyProtection="1">
      <alignment horizontal="center"/>
      <protection locked="0"/>
    </xf>
    <xf numFmtId="2" fontId="5" fillId="9" borderId="3" xfId="1" applyNumberFormat="1" applyFont="1" applyFill="1" applyBorder="1" applyAlignment="1" applyProtection="1">
      <alignment horizontal="center"/>
      <protection locked="0"/>
    </xf>
    <xf numFmtId="0" fontId="3" fillId="5" borderId="2" xfId="1" applyFont="1" applyFill="1" applyBorder="1" applyAlignment="1" applyProtection="1">
      <alignment horizontal="center" vertical="center"/>
      <protection locked="0"/>
    </xf>
    <xf numFmtId="0" fontId="3" fillId="5" borderId="3" xfId="1" applyFont="1" applyFill="1" applyBorder="1" applyAlignment="1" applyProtection="1">
      <alignment horizontal="center" vertical="center"/>
      <protection locked="0"/>
    </xf>
    <xf numFmtId="0" fontId="3" fillId="0" borderId="2" xfId="1" applyFont="1" applyBorder="1" applyAlignment="1" applyProtection="1">
      <alignment horizontal="right"/>
      <protection locked="0"/>
    </xf>
    <xf numFmtId="0" fontId="3" fillId="0" borderId="3" xfId="1" applyFont="1" applyBorder="1" applyAlignment="1" applyProtection="1">
      <alignment horizontal="right"/>
      <protection locked="0"/>
    </xf>
    <xf numFmtId="0" fontId="2" fillId="0" borderId="2" xfId="1" applyFont="1" applyBorder="1" applyAlignment="1" applyProtection="1">
      <alignment horizontal="right"/>
      <protection locked="0"/>
    </xf>
    <xf numFmtId="0" fontId="2" fillId="0" borderId="3" xfId="1" applyFont="1" applyBorder="1" applyAlignment="1" applyProtection="1">
      <alignment horizontal="right"/>
      <protection locked="0"/>
    </xf>
    <xf numFmtId="0" fontId="2" fillId="0" borderId="23" xfId="1" applyFont="1" applyBorder="1" applyAlignment="1" applyProtection="1">
      <alignment horizontal="center" vertical="center"/>
      <protection locked="0"/>
    </xf>
    <xf numFmtId="0" fontId="2" fillId="4" borderId="2" xfId="1" applyFont="1" applyFill="1" applyBorder="1" applyAlignment="1" applyProtection="1">
      <alignment horizontal="center"/>
      <protection locked="0"/>
    </xf>
    <xf numFmtId="0" fontId="2" fillId="4" borderId="4" xfId="1" applyFont="1" applyFill="1" applyBorder="1" applyAlignment="1" applyProtection="1">
      <alignment horizontal="center"/>
      <protection locked="0"/>
    </xf>
    <xf numFmtId="0" fontId="2" fillId="4" borderId="3" xfId="1" applyFont="1" applyFill="1" applyBorder="1" applyAlignment="1" applyProtection="1">
      <alignment horizontal="center"/>
      <protection locked="0"/>
    </xf>
    <xf numFmtId="0" fontId="2" fillId="11" borderId="2" xfId="1" applyFont="1" applyFill="1" applyBorder="1" applyAlignment="1" applyProtection="1">
      <alignment horizontal="center"/>
      <protection locked="0"/>
    </xf>
    <xf numFmtId="0" fontId="2" fillId="11" borderId="4" xfId="1" applyFont="1" applyFill="1" applyBorder="1" applyAlignment="1" applyProtection="1">
      <alignment horizontal="center"/>
      <protection locked="0"/>
    </xf>
    <xf numFmtId="0" fontId="2" fillId="11" borderId="3" xfId="1" applyFont="1" applyFill="1" applyBorder="1" applyAlignment="1" applyProtection="1">
      <alignment horizontal="center"/>
      <protection locked="0"/>
    </xf>
    <xf numFmtId="0" fontId="2" fillId="5" borderId="11" xfId="1" applyFont="1" applyFill="1" applyBorder="1" applyAlignment="1" applyProtection="1">
      <alignment horizontal="center"/>
      <protection locked="0"/>
    </xf>
    <xf numFmtId="0" fontId="6" fillId="0" borderId="1" xfId="0" applyFont="1" applyBorder="1" applyAlignment="1">
      <alignment horizontal="center"/>
    </xf>
    <xf numFmtId="0" fontId="19" fillId="0" borderId="0" xfId="0" applyFont="1" applyAlignment="1">
      <alignment horizontal="center"/>
    </xf>
    <xf numFmtId="0" fontId="18" fillId="0" borderId="1" xfId="0" applyFont="1" applyBorder="1" applyAlignment="1">
      <alignment horizontal="center"/>
    </xf>
  </cellXfs>
  <cellStyles count="5">
    <cellStyle name="Lien hypertexte" xfId="4" builtinId="8"/>
    <cellStyle name="Normal" xfId="0" builtinId="0"/>
    <cellStyle name="Normal 2" xfId="1"/>
    <cellStyle name="Normal 3" xfId="2"/>
    <cellStyle name="Normal 4" xfId="3"/>
  </cellStyles>
  <dxfs count="212">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5"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7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view3D>
      <c:rotX val="75"/>
      <c:perspective val="0"/>
    </c:view3D>
    <c:plotArea>
      <c:layout>
        <c:manualLayout>
          <c:layoutTarget val="inner"/>
          <c:xMode val="edge"/>
          <c:yMode val="edge"/>
          <c:x val="9.8684077533786566E-2"/>
          <c:y val="8.0517840675321015E-2"/>
          <c:w val="0.72375101362092209"/>
          <c:h val="0.77590125558629519"/>
        </c:manualLayout>
      </c:layout>
      <c:pie3DChart>
        <c:varyColors val="1"/>
        <c:ser>
          <c:idx val="0"/>
          <c:order val="0"/>
          <c:explosion val="4"/>
          <c:dPt>
            <c:idx val="0"/>
          </c:dPt>
          <c:dPt>
            <c:idx val="1"/>
          </c:dPt>
          <c:dLbls>
            <c:spPr>
              <a:noFill/>
              <a:ln w="25400">
                <a:noFill/>
              </a:ln>
            </c:spPr>
            <c:txPr>
              <a:bodyPr/>
              <a:lstStyle/>
              <a:p>
                <a:pPr>
                  <a:defRPr sz="1600" b="1"/>
                </a:pPr>
                <a:endParaRPr lang="fr-FR"/>
              </a:p>
            </c:txPr>
            <c:showPercent val="1"/>
            <c:showLeaderLines val="1"/>
            <c:extLst>
              <c:ext xmlns:c15="http://schemas.microsoft.com/office/drawing/2012/chart" uri="{CE6537A1-D6FC-4f65-9D91-7224C49458BB}"/>
            </c:extLst>
          </c:dLbls>
          <c:cat>
            <c:strRef>
              <c:f>المدخلات!$I$8:$J$8</c:f>
              <c:strCache>
                <c:ptCount val="2"/>
                <c:pt idx="0">
                  <c:v>ذكر</c:v>
                </c:pt>
                <c:pt idx="1">
                  <c:v>أنثى</c:v>
                </c:pt>
              </c:strCache>
            </c:strRef>
          </c:cat>
          <c:val>
            <c:numRef>
              <c:f>المدخلات!$I$9:$J$9</c:f>
              <c:numCache>
                <c:formatCode>General</c:formatCode>
                <c:ptCount val="2"/>
                <c:pt idx="0">
                  <c:v>0</c:v>
                </c:pt>
                <c:pt idx="1">
                  <c:v>0</c:v>
                </c:pt>
              </c:numCache>
            </c:numRef>
          </c:val>
        </c:ser>
        <c:dLbls/>
      </c:pie3D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ثلاثي1!$B$132</c:f>
              <c:strCache>
                <c:ptCount val="1"/>
                <c:pt idx="0">
                  <c:v>ذكور</c:v>
                </c:pt>
              </c:strCache>
            </c:strRef>
          </c:tx>
          <c:explosion val="13"/>
          <c:dPt>
            <c:idx val="0"/>
          </c:dPt>
          <c:dPt>
            <c:idx val="1"/>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ثلاثي1!$C$132:$D$132</c:f>
              <c:numCache>
                <c:formatCode>General</c:formatCode>
                <c:ptCount val="2"/>
                <c:pt idx="0">
                  <c:v>0</c:v>
                </c:pt>
                <c:pt idx="1">
                  <c:v>0</c:v>
                </c:pt>
              </c:numCache>
            </c:numRef>
          </c:val>
        </c:ser>
        <c:ser>
          <c:idx val="1"/>
          <c:order val="1"/>
          <c:tx>
            <c:strRef>
              <c:f>ثلاثي1!$B$131</c:f>
              <c:strCache>
                <c:ptCount val="1"/>
                <c:pt idx="0">
                  <c:v>إناث</c:v>
                </c:pt>
              </c:strCache>
            </c:strRef>
          </c:tx>
          <c:dPt>
            <c:idx val="0"/>
          </c:dPt>
          <c:dPt>
            <c:idx val="1"/>
          </c:dPt>
          <c:cat>
            <c:strRef>
              <c:f>ثلاثي1!$C$130:$D$130</c:f>
              <c:strCache>
                <c:ptCount val="2"/>
                <c:pt idx="0">
                  <c:v>أقل من 10</c:v>
                </c:pt>
                <c:pt idx="1">
                  <c:v>&gt;=10</c:v>
                </c:pt>
              </c:strCache>
            </c:strRef>
          </c:cat>
          <c:val>
            <c:numRef>
              <c:f>ثلاثي1!$C$131:$D$131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ثلاثي1!$B$131</c:f>
              <c:strCache>
                <c:ptCount val="1"/>
                <c:pt idx="0">
                  <c:v>إناث</c:v>
                </c:pt>
              </c:strCache>
            </c:strRef>
          </c:tx>
          <c:dPt>
            <c:idx val="0"/>
            <c:explosion val="6"/>
          </c:dPt>
          <c:dPt>
            <c:idx val="1"/>
            <c:explosion val="15"/>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ثلاثي1!$B$133</c:f>
              <c:strCache>
                <c:ptCount val="1"/>
                <c:pt idx="0">
                  <c:v>مجموع</c:v>
                </c:pt>
              </c:strCache>
            </c:strRef>
          </c:tx>
          <c:explosion val="12"/>
          <c:dPt>
            <c:idx val="0"/>
          </c:dPt>
          <c:dPt>
            <c:idx val="1"/>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ثلاثي1!$C$133:$D$133</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ثلاثي1!$C$172</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ثلاثي1!$D$172:$E$172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ثلاثي1!$H$172</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ثلاثي1!$I$172:$J$172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ثلاثي1!$P$172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ثلاثي1!$Q$172:$R$172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ثلاثي1!$C$173</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ثلاثي1!$D$173:$E$173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ثلاثي1!$H$173</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ثلاثي1!$I$173:$J$173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ثلاثي1!$P$173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ثلاثي1!$Q$173:$R$173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ثلاثي1!$C$174</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ثلاثي1!$D$174:$E$174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ثلاثي1!$H$174</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ثلاثي1!$I$174:$J$174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ثلاثي1!$P$174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ثلاثي1!$Q$174:$R$174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extLst>
          </c:dLbls>
          <c:cat>
            <c:strRef>
              <c:f>ثلاثي1!$B$68:$B$69</c:f>
              <c:strCache>
                <c:ptCount val="2"/>
                <c:pt idx="0">
                  <c:v>التلاميذ الذين لهم معدل أقل من 10</c:v>
                </c:pt>
                <c:pt idx="1">
                  <c:v>التلاميذ الذين لهم معدل يساوي أو يفوق 10</c:v>
                </c:pt>
              </c:strCache>
            </c:strRef>
          </c:cat>
          <c:val>
            <c:numRef>
              <c:f>ثلاثي1!$G$68:$G$69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Pt>
            <c:idx val="3"/>
            <c:spPr>
              <a:solidFill>
                <a:schemeClr val="tx2">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showLeaderLines val="0"/>
              </c:ext>
            </c:extLst>
          </c:dLbls>
          <c:cat>
            <c:strRef>
              <c:f>ثلاثي1!$N$67:$N$70</c:f>
              <c:strCache>
                <c:ptCount val="4"/>
                <c:pt idx="0">
                  <c:v>مجال اللغة العربية</c:v>
                </c:pt>
                <c:pt idx="1">
                  <c:v>مجال العلوم والتكنولوجيا</c:v>
                </c:pt>
                <c:pt idx="2">
                  <c:v>مجال التنشئة</c:v>
                </c:pt>
                <c:pt idx="3">
                  <c:v>مجال اللغة الفرنسية</c:v>
                </c:pt>
              </c:strCache>
            </c:strRef>
          </c:cat>
          <c:val>
            <c:numRef>
              <c:f>ثلاثي1!$S$67:$S$70</c:f>
              <c:numCache>
                <c:formatCode>0.00</c:formatCode>
                <c:ptCount val="4"/>
                <c:pt idx="0">
                  <c:v>0</c:v>
                </c:pt>
                <c:pt idx="1">
                  <c:v>0</c:v>
                </c:pt>
                <c:pt idx="2">
                  <c:v>0</c:v>
                </c:pt>
                <c:pt idx="3">
                  <c:v>0</c:v>
                </c:pt>
              </c:numCache>
            </c:numRef>
          </c:val>
        </c:ser>
        <c:dLbls/>
        <c:axId val="64865408"/>
        <c:axId val="64866944"/>
      </c:barChart>
      <c:catAx>
        <c:axId val="64865408"/>
        <c:scaling>
          <c:orientation val="minMax"/>
        </c:scaling>
        <c:axPos val="b"/>
        <c:numFmt formatCode="General" sourceLinked="1"/>
        <c:tickLblPos val="nextTo"/>
        <c:crossAx val="64866944"/>
        <c:crosses val="autoZero"/>
        <c:auto val="1"/>
        <c:lblAlgn val="ctr"/>
        <c:lblOffset val="100"/>
      </c:catAx>
      <c:valAx>
        <c:axId val="64866944"/>
        <c:scaling>
          <c:orientation val="minMax"/>
          <c:max val="20"/>
        </c:scaling>
        <c:axPos val="l"/>
        <c:majorGridlines/>
        <c:numFmt formatCode="0.00" sourceLinked="1"/>
        <c:tickLblPos val="nextTo"/>
        <c:crossAx val="6486540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a:t>: إناث</a:t>
            </a:r>
          </a:p>
        </c:rich>
      </c:tx>
    </c:title>
    <c:plotArea>
      <c:layout/>
      <c:pieChart>
        <c:varyColors val="1"/>
        <c:ser>
          <c:idx val="0"/>
          <c:order val="0"/>
          <c:tx>
            <c:strRef>
              <c:f>ثلاثي1!$P$172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ثلاثي1!$W$172:$X$172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33" l="0.70000000000000029" r="0.70000000000000029" t="0.75000000000000033" header="0.30000000000000016" footer="0.30000000000000016"/>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b="1" i="0" u="none" strike="noStrike" baseline="0"/>
              <a:t>: </a:t>
            </a:r>
            <a:r>
              <a:rPr lang="ar-TN" sz="1000"/>
              <a:t>ذكور</a:t>
            </a:r>
          </a:p>
        </c:rich>
      </c:tx>
    </c:title>
    <c:plotArea>
      <c:layout/>
      <c:pieChart>
        <c:varyColors val="1"/>
        <c:ser>
          <c:idx val="0"/>
          <c:order val="0"/>
          <c:tx>
            <c:strRef>
              <c:f>ثلاثي1!$P$173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ثلاثي1!$W$173:$X$173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b="1" i="0" u="none" strike="noStrike" baseline="0">
                <a:effectLst/>
              </a:rPr>
              <a:t>الفرنسية</a:t>
            </a:r>
            <a:r>
              <a:rPr lang="ar-TN" sz="1000">
                <a:solidFill>
                  <a:sysClr val="windowText" lastClr="000000"/>
                </a:solidFill>
              </a:rPr>
              <a:t>: مجموع</a:t>
            </a:r>
          </a:p>
        </c:rich>
      </c:tx>
    </c:title>
    <c:plotArea>
      <c:layout/>
      <c:pieChart>
        <c:varyColors val="1"/>
        <c:ser>
          <c:idx val="0"/>
          <c:order val="0"/>
          <c:tx>
            <c:strRef>
              <c:f>ثلاثي1!$P$174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ثلاثي1!$W$174:$X$174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tx2">
        <a:lumMod val="20000"/>
        <a:lumOff val="80000"/>
      </a:schemeClr>
    </a:solidFill>
  </c:spPr>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ثلاثي2!$B$132</c:f>
              <c:strCache>
                <c:ptCount val="1"/>
                <c:pt idx="0">
                  <c:v>ذكور</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ثلاثي2!$C$130:$D$130</c:f>
              <c:strCache>
                <c:ptCount val="2"/>
                <c:pt idx="0">
                  <c:v>أقل من 10</c:v>
                </c:pt>
                <c:pt idx="1">
                  <c:v>&gt;=10</c:v>
                </c:pt>
              </c:strCache>
            </c:strRef>
          </c:cat>
          <c:val>
            <c:numRef>
              <c:f>ثلاثي2!$C$132:$D$132</c:f>
              <c:numCache>
                <c:formatCode>General</c:formatCode>
                <c:ptCount val="2"/>
                <c:pt idx="0">
                  <c:v>0</c:v>
                </c:pt>
                <c:pt idx="1">
                  <c:v>0</c:v>
                </c:pt>
              </c:numCache>
            </c:numRef>
          </c:val>
        </c:ser>
        <c:ser>
          <c:idx val="1"/>
          <c:order val="1"/>
          <c:tx>
            <c:strRef>
              <c:f>ثلاثي2!$B$131</c:f>
              <c:strCache>
                <c:ptCount val="1"/>
                <c:pt idx="0">
                  <c:v>إناث</c:v>
                </c:pt>
              </c:strCache>
            </c:strRef>
          </c:tx>
          <c:dPt>
            <c:idx val="0"/>
          </c:dPt>
          <c:dPt>
            <c:idx val="1"/>
          </c:dPt>
          <c:cat>
            <c:strRef>
              <c:f>ثلاثي2!$C$130:$D$130</c:f>
              <c:strCache>
                <c:ptCount val="2"/>
                <c:pt idx="0">
                  <c:v>أقل من 10</c:v>
                </c:pt>
                <c:pt idx="1">
                  <c:v>&gt;=10</c:v>
                </c:pt>
              </c:strCache>
            </c:strRef>
          </c:cat>
          <c:val>
            <c:numRef>
              <c:f>ثلاثي2!$C$131:$D$131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ثلاثي2!$B$131</c:f>
              <c:strCache>
                <c:ptCount val="1"/>
                <c:pt idx="0">
                  <c:v>إناث</c:v>
                </c:pt>
              </c:strCache>
            </c:strRef>
          </c:tx>
          <c:dPt>
            <c:idx val="0"/>
            <c:explosion val="6"/>
          </c:dPt>
          <c:dPt>
            <c:idx val="1"/>
          </c:dPt>
          <c:dLbls>
            <c:spPr>
              <a:noFill/>
              <a:ln w="25400">
                <a:noFill/>
              </a:ln>
            </c:spPr>
            <c:showPercent val="1"/>
            <c:showLeaderLines val="1"/>
            <c:extLst>
              <c:ext xmlns:c15="http://schemas.microsoft.com/office/drawing/2012/chart" uri="{CE6537A1-D6FC-4f65-9D91-7224C49458BB}"/>
            </c:extLst>
          </c:dLbls>
          <c:cat>
            <c:strRef>
              <c:f>ثلاثي2!$C$130:$D$130</c:f>
              <c:strCache>
                <c:ptCount val="2"/>
                <c:pt idx="0">
                  <c:v>أقل من 10</c:v>
                </c:pt>
                <c:pt idx="1">
                  <c:v>&gt;=10</c:v>
                </c:pt>
              </c:strCache>
            </c:strRef>
          </c:cat>
          <c:val>
            <c:numRef>
              <c:f>ثلاثي2!$C$131:$D$131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ثلاثي2!$B$133</c:f>
              <c:strCache>
                <c:ptCount val="1"/>
                <c:pt idx="0">
                  <c:v>مجموع</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ثلاثي2!$C$130:$D$130</c:f>
              <c:strCache>
                <c:ptCount val="2"/>
                <c:pt idx="0">
                  <c:v>أقل من 10</c:v>
                </c:pt>
                <c:pt idx="1">
                  <c:v>&gt;=10</c:v>
                </c:pt>
              </c:strCache>
            </c:strRef>
          </c:cat>
          <c:val>
            <c:numRef>
              <c:f>ثلاثي2!$C$133:$D$133</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ثلاثي2!$C$172</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extLst>
          </c:dLbls>
          <c:cat>
            <c:strRef>
              <c:f>ثلاثي2!$D$171:$E$171</c:f>
              <c:strCache>
                <c:ptCount val="2"/>
                <c:pt idx="0">
                  <c:v>أقل من 10</c:v>
                </c:pt>
                <c:pt idx="1">
                  <c:v>&gt;=10</c:v>
                </c:pt>
              </c:strCache>
            </c:strRef>
          </c:cat>
          <c:val>
            <c:numRef>
              <c:f>ثلاثي2!$D$172:$E$172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ثلاثي2!$H$172</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ثلاثي2!$I$171:$J$171</c:f>
              <c:strCache>
                <c:ptCount val="2"/>
                <c:pt idx="0">
                  <c:v>أقل من 10</c:v>
                </c:pt>
                <c:pt idx="1">
                  <c:v>&gt;=10</c:v>
                </c:pt>
              </c:strCache>
            </c:strRef>
          </c:cat>
          <c:val>
            <c:numRef>
              <c:f>ثلاثي2!$I$172:$J$172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ثلاثي2!$P$172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ثلاثي2!$Q$171:$R$171</c:f>
              <c:strCache>
                <c:ptCount val="2"/>
                <c:pt idx="0">
                  <c:v>أقل من 10</c:v>
                </c:pt>
                <c:pt idx="1">
                  <c:v>&gt;=10</c:v>
                </c:pt>
              </c:strCache>
            </c:strRef>
          </c:cat>
          <c:val>
            <c:numRef>
              <c:f>ثلاثي2!$Q$172:$R$172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ثلاثي2!$C$173</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extLst>
          </c:dLbls>
          <c:cat>
            <c:strRef>
              <c:f>ثلاثي2!$D$171:$E$171</c:f>
              <c:strCache>
                <c:ptCount val="2"/>
                <c:pt idx="0">
                  <c:v>أقل من 10</c:v>
                </c:pt>
                <c:pt idx="1">
                  <c:v>&gt;=10</c:v>
                </c:pt>
              </c:strCache>
            </c:strRef>
          </c:cat>
          <c:val>
            <c:numRef>
              <c:f>ثلاثي2!$D$173:$E$173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ثلاثي2!$H$173</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ثلاثي2!$I$171:$J$171</c:f>
              <c:strCache>
                <c:ptCount val="2"/>
                <c:pt idx="0">
                  <c:v>أقل من 10</c:v>
                </c:pt>
                <c:pt idx="1">
                  <c:v>&gt;=10</c:v>
                </c:pt>
              </c:strCache>
            </c:strRef>
          </c:cat>
          <c:val>
            <c:numRef>
              <c:f>ثلاثي2!$I$173:$J$173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ثلاثي2!$P$173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ثلاثي2!$Q$171:$R$171</c:f>
              <c:strCache>
                <c:ptCount val="2"/>
                <c:pt idx="0">
                  <c:v>أقل من 10</c:v>
                </c:pt>
                <c:pt idx="1">
                  <c:v>&gt;=10</c:v>
                </c:pt>
              </c:strCache>
            </c:strRef>
          </c:cat>
          <c:val>
            <c:numRef>
              <c:f>ثلاثي2!$Q$173:$R$173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ثلاثي2!$C$174</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ثلاثي2!$D$171:$E$171</c:f>
              <c:strCache>
                <c:ptCount val="2"/>
                <c:pt idx="0">
                  <c:v>أقل من 10</c:v>
                </c:pt>
                <c:pt idx="1">
                  <c:v>&gt;=10</c:v>
                </c:pt>
              </c:strCache>
            </c:strRef>
          </c:cat>
          <c:val>
            <c:numRef>
              <c:f>ثلاثي2!$D$174:$E$174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ثلاثي2!$H$174</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ثلاثي2!$I$171:$J$171</c:f>
              <c:strCache>
                <c:ptCount val="2"/>
                <c:pt idx="0">
                  <c:v>أقل من 10</c:v>
                </c:pt>
                <c:pt idx="1">
                  <c:v>&gt;=10</c:v>
                </c:pt>
              </c:strCache>
            </c:strRef>
          </c:cat>
          <c:val>
            <c:numRef>
              <c:f>ثلاثي2!$I$174:$J$174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ثلاثي2!$P$174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ثلاثي2!$Q$171:$R$171</c:f>
              <c:strCache>
                <c:ptCount val="2"/>
                <c:pt idx="0">
                  <c:v>أقل من 10</c:v>
                </c:pt>
                <c:pt idx="1">
                  <c:v>&gt;=10</c:v>
                </c:pt>
              </c:strCache>
            </c:strRef>
          </c:cat>
          <c:val>
            <c:numRef>
              <c:f>ثلاثي2!$Q$174:$R$174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extLst>
          </c:dLbls>
          <c:cat>
            <c:strRef>
              <c:f>ثلاثي2!$B$68:$B$69</c:f>
              <c:strCache>
                <c:ptCount val="2"/>
                <c:pt idx="0">
                  <c:v>التلاميذ الذين لهم معدل أقل من 10</c:v>
                </c:pt>
                <c:pt idx="1">
                  <c:v>التلاميذ الذين لهم معدل يساوي أو يفوق 10</c:v>
                </c:pt>
              </c:strCache>
            </c:strRef>
          </c:cat>
          <c:val>
            <c:numRef>
              <c:f>ثلاثي2!$G$68:$G$69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Pt>
            <c:idx val="3"/>
            <c:spPr>
              <a:solidFill>
                <a:schemeClr val="tx2">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showLeaderLines val="0"/>
              </c:ext>
            </c:extLst>
          </c:dLbls>
          <c:cat>
            <c:strRef>
              <c:f>ثلاثي2!$N$67:$N$70</c:f>
              <c:strCache>
                <c:ptCount val="4"/>
                <c:pt idx="0">
                  <c:v>مجال اللغة العربية</c:v>
                </c:pt>
                <c:pt idx="1">
                  <c:v>مجال العلوم والتكنولوجيا</c:v>
                </c:pt>
                <c:pt idx="2">
                  <c:v>مجال التنشئة</c:v>
                </c:pt>
                <c:pt idx="3">
                  <c:v>مجال اللغة الفرنسية</c:v>
                </c:pt>
              </c:strCache>
            </c:strRef>
          </c:cat>
          <c:val>
            <c:numRef>
              <c:f>ثلاثي2!$S$67:$S$70</c:f>
              <c:numCache>
                <c:formatCode>0.00</c:formatCode>
                <c:ptCount val="4"/>
                <c:pt idx="0">
                  <c:v>0</c:v>
                </c:pt>
                <c:pt idx="1">
                  <c:v>0</c:v>
                </c:pt>
                <c:pt idx="2">
                  <c:v>0</c:v>
                </c:pt>
                <c:pt idx="3">
                  <c:v>0</c:v>
                </c:pt>
              </c:numCache>
            </c:numRef>
          </c:val>
        </c:ser>
        <c:dLbls/>
        <c:axId val="67796352"/>
        <c:axId val="67818624"/>
      </c:barChart>
      <c:catAx>
        <c:axId val="67796352"/>
        <c:scaling>
          <c:orientation val="minMax"/>
        </c:scaling>
        <c:axPos val="b"/>
        <c:numFmt formatCode="General" sourceLinked="1"/>
        <c:tickLblPos val="nextTo"/>
        <c:crossAx val="67818624"/>
        <c:crosses val="autoZero"/>
        <c:auto val="1"/>
        <c:lblAlgn val="ctr"/>
        <c:lblOffset val="100"/>
      </c:catAx>
      <c:valAx>
        <c:axId val="67818624"/>
        <c:scaling>
          <c:orientation val="minMax"/>
          <c:max val="20"/>
        </c:scaling>
        <c:axPos val="l"/>
        <c:majorGridlines/>
        <c:numFmt formatCode="0.00" sourceLinked="1"/>
        <c:tickLblPos val="nextTo"/>
        <c:crossAx val="67796352"/>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400"/>
            </a:pPr>
            <a:r>
              <a:rPr lang="ar-TN" sz="1000" b="1" i="0" u="none" strike="noStrike" baseline="0">
                <a:effectLst/>
              </a:rPr>
              <a:t>الفرنسية</a:t>
            </a:r>
            <a:r>
              <a:rPr lang="ar-TN" sz="1000"/>
              <a:t>: إناث</a:t>
            </a:r>
          </a:p>
        </c:rich>
      </c:tx>
    </c:title>
    <c:plotArea>
      <c:layout/>
      <c:pieChart>
        <c:varyColors val="1"/>
        <c:ser>
          <c:idx val="0"/>
          <c:order val="0"/>
          <c:tx>
            <c:strRef>
              <c:f>ثلاثي2!$P$172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ثلاثي2!$W$171:$X$171</c:f>
              <c:strCache>
                <c:ptCount val="2"/>
                <c:pt idx="0">
                  <c:v>أقل من 10</c:v>
                </c:pt>
                <c:pt idx="1">
                  <c:v>&gt;=10</c:v>
                </c:pt>
              </c:strCache>
            </c:strRef>
          </c:cat>
          <c:val>
            <c:numRef>
              <c:f>ثلاثي2!$W$172:$X$172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33" l="0.70000000000000029" r="0.70000000000000029" t="0.75000000000000033" header="0.30000000000000016" footer="0.30000000000000016"/>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b="1" i="0" u="none" strike="noStrike" baseline="0"/>
              <a:t>: </a:t>
            </a:r>
            <a:r>
              <a:rPr lang="ar-TN" sz="1000"/>
              <a:t>ذكور</a:t>
            </a:r>
          </a:p>
        </c:rich>
      </c:tx>
    </c:title>
    <c:plotArea>
      <c:layout/>
      <c:pieChart>
        <c:varyColors val="1"/>
        <c:ser>
          <c:idx val="0"/>
          <c:order val="0"/>
          <c:tx>
            <c:strRef>
              <c:f>ثلاثي2!$P$173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ثلاثي2!$W$171:$X$171</c:f>
              <c:strCache>
                <c:ptCount val="2"/>
                <c:pt idx="0">
                  <c:v>أقل من 10</c:v>
                </c:pt>
                <c:pt idx="1">
                  <c:v>&gt;=10</c:v>
                </c:pt>
              </c:strCache>
            </c:strRef>
          </c:cat>
          <c:val>
            <c:numRef>
              <c:f>ثلاثي2!$W$173:$X$173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b="1" i="0" u="none" strike="noStrike" baseline="0">
                <a:effectLst/>
              </a:rPr>
              <a:t>الفرنسية</a:t>
            </a:r>
            <a:r>
              <a:rPr lang="ar-TN" sz="1000">
                <a:solidFill>
                  <a:sysClr val="windowText" lastClr="000000"/>
                </a:solidFill>
              </a:rPr>
              <a:t>: مجموع</a:t>
            </a:r>
          </a:p>
        </c:rich>
      </c:tx>
    </c:title>
    <c:plotArea>
      <c:layout/>
      <c:pieChart>
        <c:varyColors val="1"/>
        <c:ser>
          <c:idx val="0"/>
          <c:order val="0"/>
          <c:tx>
            <c:strRef>
              <c:f>ثلاثي2!$P$174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ثلاثي2!$W$171:$X$171</c:f>
              <c:strCache>
                <c:ptCount val="2"/>
                <c:pt idx="0">
                  <c:v>أقل من 10</c:v>
                </c:pt>
                <c:pt idx="1">
                  <c:v>&gt;=10</c:v>
                </c:pt>
              </c:strCache>
            </c:strRef>
          </c:cat>
          <c:val>
            <c:numRef>
              <c:f>ثلاثي2!$W$174:$X$174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tx2">
        <a:lumMod val="20000"/>
        <a:lumOff val="80000"/>
      </a:schemeClr>
    </a:solidFill>
  </c:spPr>
  <c:printSettings>
    <c:headerFooter/>
    <c:pageMargins b="0.75000000000000033" l="0.70000000000000029" r="0.70000000000000029" t="0.75000000000000033" header="0.30000000000000016" footer="0.30000000000000016"/>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ثلاثي1!$B$132</c:f>
              <c:strCache>
                <c:ptCount val="1"/>
                <c:pt idx="0">
                  <c:v>ذكور</c:v>
                </c:pt>
              </c:strCache>
            </c:strRef>
          </c:tx>
          <c:explosion val="13"/>
          <c:dPt>
            <c:idx val="0"/>
          </c:dPt>
          <c:dPt>
            <c:idx val="1"/>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ثلاثي1!$C$132:$D$132</c:f>
              <c:numCache>
                <c:formatCode>General</c:formatCode>
                <c:ptCount val="2"/>
                <c:pt idx="0">
                  <c:v>0</c:v>
                </c:pt>
                <c:pt idx="1">
                  <c:v>0</c:v>
                </c:pt>
              </c:numCache>
            </c:numRef>
          </c:val>
        </c:ser>
        <c:ser>
          <c:idx val="1"/>
          <c:order val="1"/>
          <c:tx>
            <c:strRef>
              <c:f>ثلاثي1!$B$131</c:f>
              <c:strCache>
                <c:ptCount val="1"/>
                <c:pt idx="0">
                  <c:v>إناث</c:v>
                </c:pt>
              </c:strCache>
            </c:strRef>
          </c:tx>
          <c:dPt>
            <c:idx val="0"/>
          </c:dPt>
          <c:dPt>
            <c:idx val="1"/>
          </c:dPt>
          <c:cat>
            <c:strRef>
              <c:f>ثلاثي1!$C$130:$D$130</c:f>
              <c:strCache>
                <c:ptCount val="2"/>
                <c:pt idx="0">
                  <c:v>أقل من 10</c:v>
                </c:pt>
                <c:pt idx="1">
                  <c:v>&gt;=10</c:v>
                </c:pt>
              </c:strCache>
            </c:strRef>
          </c:cat>
          <c:val>
            <c:numRef>
              <c:f>ثلاثي1!$C$131:$D$131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ثلاثي1!$B$131</c:f>
              <c:strCache>
                <c:ptCount val="1"/>
                <c:pt idx="0">
                  <c:v>إناث</c:v>
                </c:pt>
              </c:strCache>
            </c:strRef>
          </c:tx>
          <c:dPt>
            <c:idx val="0"/>
            <c:explosion val="6"/>
          </c:dPt>
          <c:dPt>
            <c:idx val="1"/>
            <c:explosion val="15"/>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ثلاثي1!$B$133</c:f>
              <c:strCache>
                <c:ptCount val="1"/>
                <c:pt idx="0">
                  <c:v>مجموع</c:v>
                </c:pt>
              </c:strCache>
            </c:strRef>
          </c:tx>
          <c:explosion val="12"/>
          <c:dPt>
            <c:idx val="0"/>
          </c:dPt>
          <c:dPt>
            <c:idx val="1"/>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ثلاثي1!$C$133:$D$133</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ثلاثي1!$C$172</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ثلاثي1!$D$172:$E$172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ثلاثي1!$H$172</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ثلاثي1!$I$172:$J$172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ثلاثي1!$P$172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ثلاثي1!$Q$172:$R$172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ثلاثي1!$C$173</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ثلاثي1!$D$173:$E$173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ثلاثي1!$H$173</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ثلاثي1!$I$173:$J$173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ثلاثي1!$P$173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ثلاثي1!$Q$173:$R$173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ثلاثي1!$C$174</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ثلاثي1!$D$174:$E$174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ثلاثي1!$H$174</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ثلاثي1!$I$174:$J$174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ثلاثي1!$P$174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ثلاثي1!$Q$174:$R$174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extLst>
          </c:dLbls>
          <c:cat>
            <c:strRef>
              <c:f>ثلاثي1!$B$68:$B$69</c:f>
              <c:strCache>
                <c:ptCount val="2"/>
                <c:pt idx="0">
                  <c:v>التلاميذ الذين لهم معدل أقل من 10</c:v>
                </c:pt>
                <c:pt idx="1">
                  <c:v>التلاميذ الذين لهم معدل يساوي أو يفوق 10</c:v>
                </c:pt>
              </c:strCache>
            </c:strRef>
          </c:cat>
          <c:val>
            <c:numRef>
              <c:f>ثلاثي1!$G$68:$G$69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Pt>
            <c:idx val="3"/>
            <c:spPr>
              <a:solidFill>
                <a:schemeClr val="tx2">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showLeaderLines val="0"/>
              </c:ext>
            </c:extLst>
          </c:dLbls>
          <c:cat>
            <c:strRef>
              <c:f>ثلاثي1!$N$67:$N$70</c:f>
              <c:strCache>
                <c:ptCount val="4"/>
                <c:pt idx="0">
                  <c:v>مجال اللغة العربية</c:v>
                </c:pt>
                <c:pt idx="1">
                  <c:v>مجال العلوم والتكنولوجيا</c:v>
                </c:pt>
                <c:pt idx="2">
                  <c:v>مجال التنشئة</c:v>
                </c:pt>
                <c:pt idx="3">
                  <c:v>مجال اللغة الفرنسية</c:v>
                </c:pt>
              </c:strCache>
            </c:strRef>
          </c:cat>
          <c:val>
            <c:numRef>
              <c:f>ثلاثي1!$S$67:$S$70</c:f>
              <c:numCache>
                <c:formatCode>0.00</c:formatCode>
                <c:ptCount val="4"/>
                <c:pt idx="0">
                  <c:v>0</c:v>
                </c:pt>
                <c:pt idx="1">
                  <c:v>0</c:v>
                </c:pt>
                <c:pt idx="2">
                  <c:v>0</c:v>
                </c:pt>
                <c:pt idx="3">
                  <c:v>0</c:v>
                </c:pt>
              </c:numCache>
            </c:numRef>
          </c:val>
        </c:ser>
        <c:dLbls/>
        <c:axId val="65686144"/>
        <c:axId val="65692032"/>
      </c:barChart>
      <c:catAx>
        <c:axId val="65686144"/>
        <c:scaling>
          <c:orientation val="minMax"/>
        </c:scaling>
        <c:axPos val="b"/>
        <c:numFmt formatCode="General" sourceLinked="1"/>
        <c:tickLblPos val="nextTo"/>
        <c:crossAx val="65692032"/>
        <c:crosses val="autoZero"/>
        <c:auto val="1"/>
        <c:lblAlgn val="ctr"/>
        <c:lblOffset val="100"/>
      </c:catAx>
      <c:valAx>
        <c:axId val="65692032"/>
        <c:scaling>
          <c:orientation val="minMax"/>
          <c:max val="20"/>
        </c:scaling>
        <c:axPos val="l"/>
        <c:majorGridlines/>
        <c:numFmt formatCode="0.00" sourceLinked="1"/>
        <c:tickLblPos val="nextTo"/>
        <c:crossAx val="65686144"/>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a:t>: إناث</a:t>
            </a:r>
          </a:p>
        </c:rich>
      </c:tx>
    </c:title>
    <c:plotArea>
      <c:layout/>
      <c:pieChart>
        <c:varyColors val="1"/>
        <c:ser>
          <c:idx val="0"/>
          <c:order val="0"/>
          <c:tx>
            <c:strRef>
              <c:f>ثلاثي1!$P$172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ثلاثي1!$W$172:$X$172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33" l="0.70000000000000029" r="0.70000000000000029" t="0.75000000000000033" header="0.30000000000000016" footer="0.30000000000000016"/>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b="1" i="0" u="none" strike="noStrike" baseline="0"/>
              <a:t>: </a:t>
            </a:r>
            <a:r>
              <a:rPr lang="ar-TN" sz="1000"/>
              <a:t>ذكور</a:t>
            </a:r>
          </a:p>
        </c:rich>
      </c:tx>
    </c:title>
    <c:plotArea>
      <c:layout/>
      <c:pieChart>
        <c:varyColors val="1"/>
        <c:ser>
          <c:idx val="0"/>
          <c:order val="0"/>
          <c:tx>
            <c:strRef>
              <c:f>ثلاثي1!$P$173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ثلاثي1!$W$173:$X$173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b="1" i="0" u="none" strike="noStrike" baseline="0">
                <a:effectLst/>
              </a:rPr>
              <a:t>الفرنسية</a:t>
            </a:r>
            <a:r>
              <a:rPr lang="ar-TN" sz="1000">
                <a:solidFill>
                  <a:sysClr val="windowText" lastClr="000000"/>
                </a:solidFill>
              </a:rPr>
              <a:t>: مجموع</a:t>
            </a:r>
          </a:p>
        </c:rich>
      </c:tx>
    </c:title>
    <c:plotArea>
      <c:layout/>
      <c:pieChart>
        <c:varyColors val="1"/>
        <c:ser>
          <c:idx val="0"/>
          <c:order val="0"/>
          <c:tx>
            <c:strRef>
              <c:f>ثلاثي1!$P$174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ثلاثي1!$W$174:$X$174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tx2">
        <a:lumMod val="20000"/>
        <a:lumOff val="80000"/>
      </a:schemeClr>
    </a:solidFill>
  </c:spPr>
  <c:printSettings>
    <c:headerFooter/>
    <c:pageMargins b="0.75000000000000033" l="0.70000000000000029" r="0.70000000000000029" t="0.75000000000000033" header="0.30000000000000016" footer="0.30000000000000016"/>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ثلاثي3!$B$133</c:f>
              <c:strCache>
                <c:ptCount val="1"/>
                <c:pt idx="0">
                  <c:v>ذكور</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ثلاثي3!$C$131:$D$131</c:f>
              <c:strCache>
                <c:ptCount val="2"/>
                <c:pt idx="0">
                  <c:v>أقل من 10</c:v>
                </c:pt>
                <c:pt idx="1">
                  <c:v>&gt;=10</c:v>
                </c:pt>
              </c:strCache>
            </c:strRef>
          </c:cat>
          <c:val>
            <c:numRef>
              <c:f>ثلاثي3!$C$133:$D$133</c:f>
              <c:numCache>
                <c:formatCode>General</c:formatCode>
                <c:ptCount val="2"/>
                <c:pt idx="0">
                  <c:v>0</c:v>
                </c:pt>
                <c:pt idx="1">
                  <c:v>0</c:v>
                </c:pt>
              </c:numCache>
            </c:numRef>
          </c:val>
        </c:ser>
        <c:ser>
          <c:idx val="1"/>
          <c:order val="1"/>
          <c:tx>
            <c:strRef>
              <c:f>ثلاثي3!$B$132</c:f>
              <c:strCache>
                <c:ptCount val="1"/>
                <c:pt idx="0">
                  <c:v>إناث</c:v>
                </c:pt>
              </c:strCache>
            </c:strRef>
          </c:tx>
          <c:dPt>
            <c:idx val="0"/>
          </c:dPt>
          <c:dPt>
            <c:idx val="1"/>
          </c:dPt>
          <c:cat>
            <c:strRef>
              <c:f>ثلاثي3!$C$131:$D$131</c:f>
              <c:strCache>
                <c:ptCount val="2"/>
                <c:pt idx="0">
                  <c:v>أقل من 10</c:v>
                </c:pt>
                <c:pt idx="1">
                  <c:v>&gt;=10</c:v>
                </c:pt>
              </c:strCache>
            </c:strRef>
          </c:cat>
          <c:val>
            <c:numRef>
              <c:f>ثلاثي3!$C$132:$D$132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ثلاثي3!$B$132</c:f>
              <c:strCache>
                <c:ptCount val="1"/>
                <c:pt idx="0">
                  <c:v>إناث</c:v>
                </c:pt>
              </c:strCache>
            </c:strRef>
          </c:tx>
          <c:dPt>
            <c:idx val="0"/>
            <c:explosion val="6"/>
          </c:dPt>
          <c:dPt>
            <c:idx val="1"/>
          </c:dPt>
          <c:dLbls>
            <c:spPr>
              <a:noFill/>
              <a:ln w="25400">
                <a:noFill/>
              </a:ln>
            </c:spPr>
            <c:showPercent val="1"/>
            <c:showLeaderLines val="1"/>
            <c:extLst>
              <c:ext xmlns:c15="http://schemas.microsoft.com/office/drawing/2012/chart" uri="{CE6537A1-D6FC-4f65-9D91-7224C49458BB}"/>
            </c:extLst>
          </c:dLbls>
          <c:cat>
            <c:strRef>
              <c:f>ثلاثي3!$C$131:$D$131</c:f>
              <c:strCache>
                <c:ptCount val="2"/>
                <c:pt idx="0">
                  <c:v>أقل من 10</c:v>
                </c:pt>
                <c:pt idx="1">
                  <c:v>&gt;=10</c:v>
                </c:pt>
              </c:strCache>
            </c:strRef>
          </c:cat>
          <c:val>
            <c:numRef>
              <c:f>ثلاثي3!$C$132:$D$132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ثلاثي3!$B$134</c:f>
              <c:strCache>
                <c:ptCount val="1"/>
                <c:pt idx="0">
                  <c:v>مجموع</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ثلاثي3!$C$131:$D$131</c:f>
              <c:strCache>
                <c:ptCount val="2"/>
                <c:pt idx="0">
                  <c:v>أقل من 10</c:v>
                </c:pt>
                <c:pt idx="1">
                  <c:v>&gt;=10</c:v>
                </c:pt>
              </c:strCache>
            </c:strRef>
          </c:cat>
          <c:val>
            <c:numRef>
              <c:f>ثلاثي3!$C$134:$D$134</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ثلاثي3!$C$173</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extLst>
          </c:dLbls>
          <c:cat>
            <c:strRef>
              <c:f>ثلاثي3!$D$172:$E$172</c:f>
              <c:strCache>
                <c:ptCount val="2"/>
                <c:pt idx="0">
                  <c:v>أقل من 10</c:v>
                </c:pt>
                <c:pt idx="1">
                  <c:v>&gt;=10</c:v>
                </c:pt>
              </c:strCache>
            </c:strRef>
          </c:cat>
          <c:val>
            <c:numRef>
              <c:f>ثلاثي3!$D$173:$E$173</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ثلاثي3!$H$173</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ثلاثي3!$I$172:$J$172</c:f>
              <c:strCache>
                <c:ptCount val="2"/>
                <c:pt idx="0">
                  <c:v>أقل من 10</c:v>
                </c:pt>
                <c:pt idx="1">
                  <c:v>&gt;=10</c:v>
                </c:pt>
              </c:strCache>
            </c:strRef>
          </c:cat>
          <c:val>
            <c:numRef>
              <c:f>ثلاثي3!$I$173:$J$173</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ثلاثي3!$P$173</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ثلاثي3!$Q$172:$R$172</c:f>
              <c:strCache>
                <c:ptCount val="2"/>
                <c:pt idx="0">
                  <c:v>أقل من 10</c:v>
                </c:pt>
                <c:pt idx="1">
                  <c:v>&gt;=10</c:v>
                </c:pt>
              </c:strCache>
            </c:strRef>
          </c:cat>
          <c:val>
            <c:numRef>
              <c:f>ثلاثي3!$Q$173:$R$173</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ثلاثي3!$C$174</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extLst>
          </c:dLbls>
          <c:cat>
            <c:strRef>
              <c:f>ثلاثي3!$D$172:$E$172</c:f>
              <c:strCache>
                <c:ptCount val="2"/>
                <c:pt idx="0">
                  <c:v>أقل من 10</c:v>
                </c:pt>
                <c:pt idx="1">
                  <c:v>&gt;=10</c:v>
                </c:pt>
              </c:strCache>
            </c:strRef>
          </c:cat>
          <c:val>
            <c:numRef>
              <c:f>ثلاثي3!$D$174:$E$174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ثلاثي3!$H$174</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ثلاثي3!$I$172:$J$172</c:f>
              <c:strCache>
                <c:ptCount val="2"/>
                <c:pt idx="0">
                  <c:v>أقل من 10</c:v>
                </c:pt>
                <c:pt idx="1">
                  <c:v>&gt;=10</c:v>
                </c:pt>
              </c:strCache>
            </c:strRef>
          </c:cat>
          <c:val>
            <c:numRef>
              <c:f>ثلاثي3!$I$174:$J$174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ثلاثي3!$P$174</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ثلاثي3!$Q$172:$R$172</c:f>
              <c:strCache>
                <c:ptCount val="2"/>
                <c:pt idx="0">
                  <c:v>أقل من 10</c:v>
                </c:pt>
                <c:pt idx="1">
                  <c:v>&gt;=10</c:v>
                </c:pt>
              </c:strCache>
            </c:strRef>
          </c:cat>
          <c:val>
            <c:numRef>
              <c:f>ثلاثي3!$Q$174:$R$174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ثلاثي3!$C$175</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ثلاثي3!$D$172:$E$172</c:f>
              <c:strCache>
                <c:ptCount val="2"/>
                <c:pt idx="0">
                  <c:v>أقل من 10</c:v>
                </c:pt>
                <c:pt idx="1">
                  <c:v>&gt;=10</c:v>
                </c:pt>
              </c:strCache>
            </c:strRef>
          </c:cat>
          <c:val>
            <c:numRef>
              <c:f>ثلاثي3!$D$175:$E$175</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ثلاثي3!$H$175</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ثلاثي3!$I$172:$J$172</c:f>
              <c:strCache>
                <c:ptCount val="2"/>
                <c:pt idx="0">
                  <c:v>أقل من 10</c:v>
                </c:pt>
                <c:pt idx="1">
                  <c:v>&gt;=10</c:v>
                </c:pt>
              </c:strCache>
            </c:strRef>
          </c:cat>
          <c:val>
            <c:numRef>
              <c:f>ثلاثي3!$I$175:$J$175</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ثلاثي3!$P$175</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ثلاثي3!$Q$172:$R$172</c:f>
              <c:strCache>
                <c:ptCount val="2"/>
                <c:pt idx="0">
                  <c:v>أقل من 10</c:v>
                </c:pt>
                <c:pt idx="1">
                  <c:v>&gt;=10</c:v>
                </c:pt>
              </c:strCache>
            </c:strRef>
          </c:cat>
          <c:val>
            <c:numRef>
              <c:f>ثلاثي3!$Q$175:$R$175</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extLst>
          </c:dLbls>
          <c:cat>
            <c:strRef>
              <c:f>ثلاثي3!$B$68:$B$69</c:f>
              <c:strCache>
                <c:ptCount val="2"/>
                <c:pt idx="0">
                  <c:v>التلاميذ الذين لهم معدل أقل من 10</c:v>
                </c:pt>
                <c:pt idx="1">
                  <c:v>التلاميذ الذين لهم معدل يساوي أو يفوق 10</c:v>
                </c:pt>
              </c:strCache>
            </c:strRef>
          </c:cat>
          <c:val>
            <c:numRef>
              <c:f>ثلاثي3!$G$68:$G$69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Pt>
            <c:idx val="3"/>
            <c:spPr>
              <a:solidFill>
                <a:schemeClr val="tx2">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showLeaderLines val="0"/>
              </c:ext>
            </c:extLst>
          </c:dLbls>
          <c:cat>
            <c:strRef>
              <c:f>ثلاثي3!$N$67:$N$70</c:f>
              <c:strCache>
                <c:ptCount val="4"/>
                <c:pt idx="0">
                  <c:v>مجال اللغة العربية</c:v>
                </c:pt>
                <c:pt idx="1">
                  <c:v>مجال العلوم والتكنولوجيا</c:v>
                </c:pt>
                <c:pt idx="2">
                  <c:v>مجال التنشئة</c:v>
                </c:pt>
                <c:pt idx="3">
                  <c:v>مجال اللغة الفرنسية</c:v>
                </c:pt>
              </c:strCache>
            </c:strRef>
          </c:cat>
          <c:val>
            <c:numRef>
              <c:f>ثلاثي3!$S$67:$S$70</c:f>
              <c:numCache>
                <c:formatCode>0.00</c:formatCode>
                <c:ptCount val="4"/>
                <c:pt idx="0">
                  <c:v>0</c:v>
                </c:pt>
                <c:pt idx="1">
                  <c:v>0</c:v>
                </c:pt>
                <c:pt idx="2">
                  <c:v>0</c:v>
                </c:pt>
                <c:pt idx="3">
                  <c:v>0</c:v>
                </c:pt>
              </c:numCache>
            </c:numRef>
          </c:val>
        </c:ser>
        <c:dLbls/>
        <c:axId val="101188736"/>
        <c:axId val="101190272"/>
      </c:barChart>
      <c:catAx>
        <c:axId val="101188736"/>
        <c:scaling>
          <c:orientation val="minMax"/>
        </c:scaling>
        <c:axPos val="b"/>
        <c:numFmt formatCode="General" sourceLinked="1"/>
        <c:tickLblPos val="nextTo"/>
        <c:crossAx val="101190272"/>
        <c:crosses val="autoZero"/>
        <c:auto val="1"/>
        <c:lblAlgn val="ctr"/>
        <c:lblOffset val="100"/>
      </c:catAx>
      <c:valAx>
        <c:axId val="101190272"/>
        <c:scaling>
          <c:orientation val="minMax"/>
          <c:max val="20"/>
        </c:scaling>
        <c:axPos val="l"/>
        <c:majorGridlines/>
        <c:numFmt formatCode="0.00" sourceLinked="1"/>
        <c:tickLblPos val="nextTo"/>
        <c:crossAx val="10118873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a:t>: إناث</a:t>
            </a:r>
          </a:p>
        </c:rich>
      </c:tx>
    </c:title>
    <c:plotArea>
      <c:layout/>
      <c:pieChart>
        <c:varyColors val="1"/>
        <c:ser>
          <c:idx val="0"/>
          <c:order val="0"/>
          <c:tx>
            <c:strRef>
              <c:f>ثلاثي3!$P$173</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ثلاثي3!$W$172:$X$172</c:f>
              <c:strCache>
                <c:ptCount val="2"/>
                <c:pt idx="0">
                  <c:v>أقل من 10</c:v>
                </c:pt>
                <c:pt idx="1">
                  <c:v>&gt;=10</c:v>
                </c:pt>
              </c:strCache>
            </c:strRef>
          </c:cat>
          <c:val>
            <c:numRef>
              <c:f>ثلاثي3!$W$173:$X$173</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33" l="0.70000000000000029" r="0.70000000000000029" t="0.75000000000000033" header="0.30000000000000016" footer="0.30000000000000016"/>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b="1" i="0" u="none" strike="noStrike" baseline="0"/>
              <a:t>: </a:t>
            </a:r>
            <a:r>
              <a:rPr lang="ar-TN" sz="1000"/>
              <a:t>ذكور</a:t>
            </a:r>
          </a:p>
        </c:rich>
      </c:tx>
    </c:title>
    <c:plotArea>
      <c:layout/>
      <c:pieChart>
        <c:varyColors val="1"/>
        <c:ser>
          <c:idx val="0"/>
          <c:order val="0"/>
          <c:tx>
            <c:strRef>
              <c:f>ثلاثي3!$P$174</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ثلاثي3!$W$172:$X$172</c:f>
              <c:strCache>
                <c:ptCount val="2"/>
                <c:pt idx="0">
                  <c:v>أقل من 10</c:v>
                </c:pt>
                <c:pt idx="1">
                  <c:v>&gt;=10</c:v>
                </c:pt>
              </c:strCache>
            </c:strRef>
          </c:cat>
          <c:val>
            <c:numRef>
              <c:f>ثلاثي3!$W$174:$X$174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b="1" i="0" u="none" strike="noStrike" baseline="0">
                <a:effectLst/>
              </a:rPr>
              <a:t>الفرنسية</a:t>
            </a:r>
            <a:r>
              <a:rPr lang="ar-TN" sz="1000">
                <a:solidFill>
                  <a:sysClr val="windowText" lastClr="000000"/>
                </a:solidFill>
              </a:rPr>
              <a:t>: مجموع</a:t>
            </a:r>
          </a:p>
        </c:rich>
      </c:tx>
    </c:title>
    <c:plotArea>
      <c:layout/>
      <c:pieChart>
        <c:varyColors val="1"/>
        <c:ser>
          <c:idx val="0"/>
          <c:order val="0"/>
          <c:tx>
            <c:strRef>
              <c:f>ثلاثي3!$P$175</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ثلاثي3!$W$172:$X$172</c:f>
              <c:strCache>
                <c:ptCount val="2"/>
                <c:pt idx="0">
                  <c:v>أقل من 10</c:v>
                </c:pt>
                <c:pt idx="1">
                  <c:v>&gt;=10</c:v>
                </c:pt>
              </c:strCache>
            </c:strRef>
          </c:cat>
          <c:val>
            <c:numRef>
              <c:f>ثلاثي3!$W$175:$X$175</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tx2">
        <a:lumMod val="20000"/>
        <a:lumOff val="80000"/>
      </a:schemeClr>
    </a:solidFill>
  </c:spPr>
  <c:printSettings>
    <c:headerFooter/>
    <c:pageMargins b="0.75000000000000033" l="0.70000000000000029" r="0.70000000000000029" t="0.75000000000000033" header="0.30000000000000016" footer="0.30000000000000016"/>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fr-FR"/>
  <c:chart>
    <c:title/>
    <c:plotArea>
      <c:layout/>
      <c:pieChart>
        <c:varyColors val="1"/>
        <c:ser>
          <c:idx val="0"/>
          <c:order val="0"/>
          <c:tx>
            <c:strRef>
              <c:f>ثلاثي3!$AO$7</c:f>
              <c:strCache>
                <c:ptCount val="1"/>
                <c:pt idx="0">
                  <c:v>إناث</c:v>
                </c:pt>
              </c:strCache>
            </c:strRef>
          </c:tx>
          <c:dPt>
            <c:idx val="0"/>
          </c:dPt>
          <c:dPt>
            <c:idx val="1"/>
          </c:dPt>
          <c:dLbls>
            <c:spPr>
              <a:noFill/>
              <a:ln w="25400">
                <a:noFill/>
              </a:ln>
            </c:spPr>
            <c:showPercent val="1"/>
            <c:showLeaderLines val="1"/>
            <c:extLst>
              <c:ext xmlns:c15="http://schemas.microsoft.com/office/drawing/2012/chart" uri="{CE6537A1-D6FC-4f65-9D91-7224C49458BB}"/>
            </c:extLst>
          </c:dLbls>
          <c:cat>
            <c:strRef>
              <c:f>ثلاثي3!$AP$6:$AQ$6</c:f>
              <c:strCache>
                <c:ptCount val="2"/>
                <c:pt idx="0">
                  <c:v>أقل من 10</c:v>
                </c:pt>
                <c:pt idx="1">
                  <c:v>&gt;=10</c:v>
                </c:pt>
              </c:strCache>
            </c:strRef>
          </c:cat>
          <c:val>
            <c:numRef>
              <c:f>ثلاثي3!$AP$7:$AQ$7</c:f>
              <c:numCache>
                <c:formatCode>General</c:formatCode>
                <c:ptCount val="2"/>
                <c:pt idx="0">
                  <c:v>0</c:v>
                </c:pt>
                <c:pt idx="1">
                  <c:v>0</c:v>
                </c:pt>
              </c:numCache>
            </c:numRef>
          </c:val>
        </c:ser>
        <c:dLbls/>
        <c:firstSliceAng val="0"/>
      </c:pieChart>
      <c:spPr>
        <a:noFill/>
        <a:ln w="25400">
          <a:noFill/>
        </a:ln>
      </c:spPr>
    </c:plotArea>
    <c:legend>
      <c:legendPos val="r"/>
      <c:txPr>
        <a:bodyPr/>
        <a:lstStyle/>
        <a:p>
          <a:pPr rtl="0">
            <a:defRPr/>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fr-FR"/>
  <c:chart>
    <c:title>
      <c:layout/>
    </c:title>
    <c:plotArea>
      <c:layout/>
      <c:pieChart>
        <c:varyColors val="1"/>
        <c:ser>
          <c:idx val="0"/>
          <c:order val="0"/>
          <c:tx>
            <c:strRef>
              <c:f>ثلاثي3!$AO$8</c:f>
              <c:strCache>
                <c:ptCount val="1"/>
                <c:pt idx="0">
                  <c:v>ذكور</c:v>
                </c:pt>
              </c:strCache>
            </c:strRef>
          </c:tx>
          <c:dPt>
            <c:idx val="0"/>
          </c:dPt>
          <c:dPt>
            <c:idx val="1"/>
          </c:dPt>
          <c:dLbls>
            <c:spPr>
              <a:noFill/>
              <a:ln w="25400">
                <a:noFill/>
              </a:ln>
            </c:spPr>
            <c:showPercent val="1"/>
            <c:showLeaderLines val="1"/>
            <c:extLst>
              <c:ext xmlns:c15="http://schemas.microsoft.com/office/drawing/2012/chart" uri="{CE6537A1-D6FC-4f65-9D91-7224C49458BB}"/>
            </c:extLst>
          </c:dLbls>
          <c:cat>
            <c:strRef>
              <c:f>ثلاثي3!$AP$6:$AQ$6</c:f>
              <c:strCache>
                <c:ptCount val="2"/>
                <c:pt idx="0">
                  <c:v>أقل من 10</c:v>
                </c:pt>
                <c:pt idx="1">
                  <c:v>&gt;=10</c:v>
                </c:pt>
              </c:strCache>
            </c:strRef>
          </c:cat>
          <c:val>
            <c:numRef>
              <c:f>ثلاثي3!$AP$8:$AQ$8</c:f>
              <c:numCache>
                <c:formatCode>General</c:formatCode>
                <c:ptCount val="2"/>
                <c:pt idx="0">
                  <c:v>0</c:v>
                </c:pt>
                <c:pt idx="1">
                  <c:v>0</c:v>
                </c:pt>
              </c:numCache>
            </c:numRef>
          </c:val>
        </c:ser>
        <c:dLbls/>
        <c:firstSliceAng val="0"/>
      </c:pieChart>
      <c:spPr>
        <a:noFill/>
        <a:ln w="25400">
          <a:noFill/>
        </a:ln>
      </c:spPr>
    </c:plotArea>
    <c:legend>
      <c:legendPos val="r"/>
      <c:layout>
        <c:manualLayout>
          <c:xMode val="edge"/>
          <c:yMode val="edge"/>
          <c:x val="0.67266668458251599"/>
          <c:y val="0.52886653057256727"/>
          <c:w val="0.29386041761844628"/>
          <c:h val="0.27713278895693594"/>
        </c:manualLayout>
      </c:layout>
      <c:txPr>
        <a:bodyPr/>
        <a:lstStyle/>
        <a:p>
          <a:pPr rtl="0">
            <a:defRPr/>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fr-FR"/>
  <c:chart>
    <c:title>
      <c:layout/>
    </c:title>
    <c:plotArea>
      <c:layout/>
      <c:pieChart>
        <c:varyColors val="1"/>
        <c:ser>
          <c:idx val="0"/>
          <c:order val="0"/>
          <c:tx>
            <c:strRef>
              <c:f>ثلاثي3!$AR$6</c:f>
              <c:strCache>
                <c:ptCount val="1"/>
                <c:pt idx="0">
                  <c:v>مجموع</c:v>
                </c:pt>
              </c:strCache>
            </c:strRef>
          </c:tx>
          <c:dPt>
            <c:idx val="0"/>
          </c:dPt>
          <c:dPt>
            <c:idx val="1"/>
            <c:explosion val="9"/>
          </c:dPt>
          <c:dLbls>
            <c:spPr>
              <a:noFill/>
              <a:ln w="25400">
                <a:noFill/>
              </a:ln>
            </c:spPr>
            <c:showPercent val="1"/>
            <c:showLeaderLines val="1"/>
            <c:extLst>
              <c:ext xmlns:c15="http://schemas.microsoft.com/office/drawing/2012/chart" uri="{CE6537A1-D6FC-4f65-9D91-7224C49458BB}"/>
            </c:extLst>
          </c:dLbls>
          <c:cat>
            <c:strRef>
              <c:f>ثلاثي3!$AO$7:$AO$8</c:f>
              <c:strCache>
                <c:ptCount val="2"/>
                <c:pt idx="0">
                  <c:v>إناث</c:v>
                </c:pt>
                <c:pt idx="1">
                  <c:v>ذكور</c:v>
                </c:pt>
              </c:strCache>
            </c:strRef>
          </c:cat>
          <c:val>
            <c:numRef>
              <c:f>ثلاثي3!$AR$7:$AR$8</c:f>
              <c:numCache>
                <c:formatCode>General</c:formatCode>
                <c:ptCount val="2"/>
                <c:pt idx="0">
                  <c:v>0</c:v>
                </c:pt>
                <c:pt idx="1">
                  <c:v>0</c:v>
                </c:pt>
              </c:numCache>
            </c:numRef>
          </c:val>
        </c:ser>
        <c:dLbls/>
        <c:firstSliceAng val="0"/>
      </c:pieChart>
      <c:spPr>
        <a:noFill/>
        <a:ln w="25400">
          <a:noFill/>
        </a:ln>
      </c:spPr>
    </c:plotArea>
    <c:legend>
      <c:legendPos val="r"/>
      <c:layout/>
      <c:txPr>
        <a:bodyPr/>
        <a:lstStyle/>
        <a:p>
          <a:pPr rtl="0">
            <a:defRPr/>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العربية</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دفتر3!$M$9:$O$9</c:f>
              <c:strCache>
                <c:ptCount val="3"/>
                <c:pt idx="0">
                  <c:v>ثلاثي 1</c:v>
                </c:pt>
                <c:pt idx="1">
                  <c:v>ثلاثي 2</c:v>
                </c:pt>
                <c:pt idx="2">
                  <c:v>ثلاثي 3</c:v>
                </c:pt>
              </c:strCache>
            </c:strRef>
          </c:cat>
          <c:val>
            <c:numRef>
              <c:f>دفتر3!$M$14:$O$14</c:f>
              <c:numCache>
                <c:formatCode>0.00</c:formatCode>
                <c:ptCount val="3"/>
                <c:pt idx="0">
                  <c:v>0</c:v>
                </c:pt>
                <c:pt idx="1">
                  <c:v>0</c:v>
                </c:pt>
                <c:pt idx="2">
                  <c:v>0</c:v>
                </c:pt>
              </c:numCache>
            </c:numRef>
          </c:val>
        </c:ser>
        <c:dLbls/>
        <c:axId val="101620352"/>
        <c:axId val="101638528"/>
      </c:barChart>
      <c:catAx>
        <c:axId val="101620352"/>
        <c:scaling>
          <c:orientation val="minMax"/>
        </c:scaling>
        <c:axPos val="b"/>
        <c:numFmt formatCode="General" sourceLinked="1"/>
        <c:tickLblPos val="nextTo"/>
        <c:txPr>
          <a:bodyPr/>
          <a:lstStyle/>
          <a:p>
            <a:pPr>
              <a:defRPr sz="800" b="1"/>
            </a:pPr>
            <a:endParaRPr lang="fr-FR"/>
          </a:p>
        </c:txPr>
        <c:crossAx val="101638528"/>
        <c:crosses val="autoZero"/>
        <c:auto val="1"/>
        <c:lblAlgn val="ctr"/>
        <c:lblOffset val="100"/>
      </c:catAx>
      <c:valAx>
        <c:axId val="101638528"/>
        <c:scaling>
          <c:orientation val="minMax"/>
          <c:max val="20"/>
          <c:min val="0"/>
        </c:scaling>
        <c:axPos val="l"/>
        <c:majorGridlines/>
        <c:numFmt formatCode="0.00" sourceLinked="1"/>
        <c:tickLblPos val="nextTo"/>
        <c:crossAx val="101620352"/>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العلوم</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دفتر3!$M$16:$O$16</c:f>
              <c:strCache>
                <c:ptCount val="3"/>
                <c:pt idx="0">
                  <c:v>ثلاثي 1</c:v>
                </c:pt>
                <c:pt idx="1">
                  <c:v>ثلاثي 2</c:v>
                </c:pt>
                <c:pt idx="2">
                  <c:v>ثلاثي 3</c:v>
                </c:pt>
              </c:strCache>
            </c:strRef>
          </c:cat>
          <c:val>
            <c:numRef>
              <c:f>دفتر3!$M$20:$O$20</c:f>
              <c:numCache>
                <c:formatCode>0.00</c:formatCode>
                <c:ptCount val="3"/>
                <c:pt idx="0">
                  <c:v>0</c:v>
                </c:pt>
                <c:pt idx="1">
                  <c:v>0</c:v>
                </c:pt>
                <c:pt idx="2">
                  <c:v>0</c:v>
                </c:pt>
              </c:numCache>
            </c:numRef>
          </c:val>
        </c:ser>
        <c:dLbls/>
        <c:axId val="101670912"/>
        <c:axId val="101672448"/>
      </c:barChart>
      <c:catAx>
        <c:axId val="101670912"/>
        <c:scaling>
          <c:orientation val="minMax"/>
        </c:scaling>
        <c:axPos val="b"/>
        <c:numFmt formatCode="General" sourceLinked="1"/>
        <c:tickLblPos val="nextTo"/>
        <c:txPr>
          <a:bodyPr/>
          <a:lstStyle/>
          <a:p>
            <a:pPr>
              <a:defRPr sz="800" b="1"/>
            </a:pPr>
            <a:endParaRPr lang="fr-FR"/>
          </a:p>
        </c:txPr>
        <c:crossAx val="101672448"/>
        <c:crosses val="autoZero"/>
        <c:auto val="1"/>
        <c:lblAlgn val="ctr"/>
        <c:lblOffset val="100"/>
      </c:catAx>
      <c:valAx>
        <c:axId val="101672448"/>
        <c:scaling>
          <c:orientation val="minMax"/>
          <c:max val="20"/>
          <c:min val="0"/>
        </c:scaling>
        <c:axPos val="l"/>
        <c:majorGridlines/>
        <c:numFmt formatCode="0.00" sourceLinked="1"/>
        <c:tickLblPos val="nextTo"/>
        <c:crossAx val="101670912"/>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التنشئة</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دفتر3!$M$22:$O$22</c:f>
              <c:strCache>
                <c:ptCount val="3"/>
                <c:pt idx="0">
                  <c:v>ثلاثي 1</c:v>
                </c:pt>
                <c:pt idx="1">
                  <c:v>ثلاثي 2</c:v>
                </c:pt>
                <c:pt idx="2">
                  <c:v>ثلاثي 3</c:v>
                </c:pt>
              </c:strCache>
            </c:strRef>
          </c:cat>
          <c:val>
            <c:numRef>
              <c:f>دفتر3!$M$27:$O$27</c:f>
              <c:numCache>
                <c:formatCode>0.00</c:formatCode>
                <c:ptCount val="3"/>
                <c:pt idx="0">
                  <c:v>0</c:v>
                </c:pt>
                <c:pt idx="1">
                  <c:v>0</c:v>
                </c:pt>
                <c:pt idx="2">
                  <c:v>0</c:v>
                </c:pt>
              </c:numCache>
            </c:numRef>
          </c:val>
        </c:ser>
        <c:dLbls/>
        <c:axId val="101704832"/>
        <c:axId val="101706368"/>
      </c:barChart>
      <c:catAx>
        <c:axId val="101704832"/>
        <c:scaling>
          <c:orientation val="minMax"/>
        </c:scaling>
        <c:axPos val="b"/>
        <c:numFmt formatCode="General" sourceLinked="1"/>
        <c:tickLblPos val="nextTo"/>
        <c:txPr>
          <a:bodyPr/>
          <a:lstStyle/>
          <a:p>
            <a:pPr>
              <a:defRPr sz="800" b="1"/>
            </a:pPr>
            <a:endParaRPr lang="fr-FR"/>
          </a:p>
        </c:txPr>
        <c:crossAx val="101706368"/>
        <c:crosses val="autoZero"/>
        <c:auto val="1"/>
        <c:lblAlgn val="ctr"/>
        <c:lblOffset val="100"/>
      </c:catAx>
      <c:valAx>
        <c:axId val="101706368"/>
        <c:scaling>
          <c:orientation val="minMax"/>
          <c:max val="20"/>
          <c:min val="0"/>
        </c:scaling>
        <c:axPos val="l"/>
        <c:majorGridlines/>
        <c:numFmt formatCode="0.00" sourceLinked="1"/>
        <c:tickLblPos val="nextTo"/>
        <c:crossAx val="101704832"/>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الفرنسية</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دفتر3!$M$29:$O$29</c:f>
              <c:strCache>
                <c:ptCount val="3"/>
                <c:pt idx="0">
                  <c:v>ثلاثي 1</c:v>
                </c:pt>
                <c:pt idx="1">
                  <c:v>ثلاثي 2</c:v>
                </c:pt>
                <c:pt idx="2">
                  <c:v>ثلاثي 3</c:v>
                </c:pt>
              </c:strCache>
            </c:strRef>
          </c:cat>
          <c:val>
            <c:numRef>
              <c:f>دفتر3!$M$33:$O$33</c:f>
              <c:numCache>
                <c:formatCode>0.00</c:formatCode>
                <c:ptCount val="3"/>
                <c:pt idx="0">
                  <c:v>0</c:v>
                </c:pt>
                <c:pt idx="1">
                  <c:v>0</c:v>
                </c:pt>
                <c:pt idx="2">
                  <c:v>0</c:v>
                </c:pt>
              </c:numCache>
            </c:numRef>
          </c:val>
        </c:ser>
        <c:dLbls/>
        <c:axId val="101734656"/>
        <c:axId val="101740544"/>
      </c:barChart>
      <c:catAx>
        <c:axId val="101734656"/>
        <c:scaling>
          <c:orientation val="minMax"/>
        </c:scaling>
        <c:axPos val="b"/>
        <c:numFmt formatCode="General" sourceLinked="1"/>
        <c:tickLblPos val="nextTo"/>
        <c:txPr>
          <a:bodyPr/>
          <a:lstStyle/>
          <a:p>
            <a:pPr>
              <a:defRPr sz="800" b="1"/>
            </a:pPr>
            <a:endParaRPr lang="fr-FR"/>
          </a:p>
        </c:txPr>
        <c:crossAx val="101740544"/>
        <c:crosses val="autoZero"/>
        <c:auto val="1"/>
        <c:lblAlgn val="ctr"/>
        <c:lblOffset val="100"/>
      </c:catAx>
      <c:valAx>
        <c:axId val="101740544"/>
        <c:scaling>
          <c:orientation val="minMax"/>
          <c:max val="20"/>
          <c:min val="0"/>
        </c:scaling>
        <c:axPos val="l"/>
        <c:majorGridlines/>
        <c:numFmt formatCode="0.00" sourceLinked="1"/>
        <c:tickLblPos val="nextTo"/>
        <c:crossAx val="10173465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c:lang val="fr-FR"/>
  <c:style val="4"/>
  <c:chart>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دفتر3!$L$35:$L$37</c:f>
              <c:strCache>
                <c:ptCount val="3"/>
                <c:pt idx="0">
                  <c:v>معدل الثلاثي الأول</c:v>
                </c:pt>
                <c:pt idx="1">
                  <c:v>معدل الثلاثي الثاني</c:v>
                </c:pt>
                <c:pt idx="2">
                  <c:v>معدل الثلاثي الثالث</c:v>
                </c:pt>
              </c:strCache>
            </c:strRef>
          </c:cat>
          <c:val>
            <c:numRef>
              <c:f>دفتر3!$M$35:$M$37</c:f>
              <c:numCache>
                <c:formatCode>0.00</c:formatCode>
                <c:ptCount val="3"/>
                <c:pt idx="0">
                  <c:v>0</c:v>
                </c:pt>
                <c:pt idx="1">
                  <c:v>0</c:v>
                </c:pt>
                <c:pt idx="2">
                  <c:v>0</c:v>
                </c:pt>
              </c:numCache>
            </c:numRef>
          </c:val>
        </c:ser>
        <c:dLbls/>
        <c:axId val="101776768"/>
        <c:axId val="101975168"/>
      </c:barChart>
      <c:catAx>
        <c:axId val="101776768"/>
        <c:scaling>
          <c:orientation val="minMax"/>
        </c:scaling>
        <c:axPos val="b"/>
        <c:numFmt formatCode="General" sourceLinked="1"/>
        <c:tickLblPos val="nextTo"/>
        <c:crossAx val="101975168"/>
        <c:crosses val="autoZero"/>
        <c:auto val="1"/>
        <c:lblAlgn val="ctr"/>
        <c:lblOffset val="100"/>
      </c:catAx>
      <c:valAx>
        <c:axId val="101975168"/>
        <c:scaling>
          <c:orientation val="minMax"/>
          <c:max val="20"/>
          <c:min val="0"/>
        </c:scaling>
        <c:axPos val="l"/>
        <c:majorGridlines/>
        <c:numFmt formatCode="0.00" sourceLinked="1"/>
        <c:tickLblPos val="nextTo"/>
        <c:crossAx val="10177676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fr-FR"/>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ar-TN" b="1"/>
              <a:t>تطور معدل القسم في المجالات</a:t>
            </a:r>
            <a:endParaRPr lang="fr-FR" b="1"/>
          </a:p>
        </c:rich>
      </c:tx>
      <c:spPr>
        <a:noFill/>
        <a:ln>
          <a:noFill/>
        </a:ln>
        <a:effectLst/>
      </c:spPr>
    </c:title>
    <c:plotArea>
      <c:layout/>
      <c:barChart>
        <c:barDir val="col"/>
        <c:grouping val="clustered"/>
        <c:ser>
          <c:idx val="0"/>
          <c:order val="0"/>
          <c:tx>
            <c:strRef>
              <c:f>'متابعة القسم'!$C$9</c:f>
              <c:strCache>
                <c:ptCount val="1"/>
                <c:pt idx="0">
                  <c:v>ثلاثي 1</c:v>
                </c:pt>
              </c:strCache>
            </c:strRef>
          </c:tx>
          <c:spPr>
            <a:solidFill>
              <a:schemeClr val="accent1"/>
            </a:solidFill>
            <a:ln>
              <a:noFill/>
            </a:ln>
            <a:effectLst/>
          </c:spPr>
          <c:cat>
            <c:strRef>
              <c:f>'متابعة القسم'!$B$10:$B$14</c:f>
              <c:strCache>
                <c:ptCount val="5"/>
                <c:pt idx="0">
                  <c:v>معدل الثلاثي</c:v>
                </c:pt>
                <c:pt idx="1">
                  <c:v>مجال اللغة العربية</c:v>
                </c:pt>
                <c:pt idx="2">
                  <c:v>مجال العلوم والتكنولوجيا</c:v>
                </c:pt>
                <c:pt idx="3">
                  <c:v>مجال التنشئة</c:v>
                </c:pt>
                <c:pt idx="4">
                  <c:v>مجال اللغة الفرنسية</c:v>
                </c:pt>
              </c:strCache>
            </c:strRef>
          </c:cat>
          <c:val>
            <c:numRef>
              <c:f>'متابعة القسم'!$C$10:$C$14</c:f>
              <c:numCache>
                <c:formatCode>0.00</c:formatCode>
                <c:ptCount val="5"/>
                <c:pt idx="0">
                  <c:v>0</c:v>
                </c:pt>
                <c:pt idx="1">
                  <c:v>0</c:v>
                </c:pt>
                <c:pt idx="2">
                  <c:v>0</c:v>
                </c:pt>
                <c:pt idx="3">
                  <c:v>0</c:v>
                </c:pt>
                <c:pt idx="4">
                  <c:v>0</c:v>
                </c:pt>
              </c:numCache>
            </c:numRef>
          </c:val>
        </c:ser>
        <c:ser>
          <c:idx val="1"/>
          <c:order val="1"/>
          <c:tx>
            <c:strRef>
              <c:f>'متابعة القسم'!$D$9</c:f>
              <c:strCache>
                <c:ptCount val="1"/>
                <c:pt idx="0">
                  <c:v>ثلاثي 2</c:v>
                </c:pt>
              </c:strCache>
            </c:strRef>
          </c:tx>
          <c:spPr>
            <a:solidFill>
              <a:schemeClr val="accent2"/>
            </a:solidFill>
            <a:ln>
              <a:noFill/>
            </a:ln>
            <a:effectLst/>
          </c:spPr>
          <c:cat>
            <c:strRef>
              <c:f>'متابعة القسم'!$B$10:$B$14</c:f>
              <c:strCache>
                <c:ptCount val="5"/>
                <c:pt idx="0">
                  <c:v>معدل الثلاثي</c:v>
                </c:pt>
                <c:pt idx="1">
                  <c:v>مجال اللغة العربية</c:v>
                </c:pt>
                <c:pt idx="2">
                  <c:v>مجال العلوم والتكنولوجيا</c:v>
                </c:pt>
                <c:pt idx="3">
                  <c:v>مجال التنشئة</c:v>
                </c:pt>
                <c:pt idx="4">
                  <c:v>مجال اللغة الفرنسية</c:v>
                </c:pt>
              </c:strCache>
            </c:strRef>
          </c:cat>
          <c:val>
            <c:numRef>
              <c:f>'متابعة القسم'!$D$10:$D$14</c:f>
              <c:numCache>
                <c:formatCode>0.00</c:formatCode>
                <c:ptCount val="5"/>
                <c:pt idx="0">
                  <c:v>0</c:v>
                </c:pt>
                <c:pt idx="1">
                  <c:v>0</c:v>
                </c:pt>
                <c:pt idx="2">
                  <c:v>0</c:v>
                </c:pt>
                <c:pt idx="3">
                  <c:v>0</c:v>
                </c:pt>
                <c:pt idx="4">
                  <c:v>0</c:v>
                </c:pt>
              </c:numCache>
            </c:numRef>
          </c:val>
        </c:ser>
        <c:ser>
          <c:idx val="2"/>
          <c:order val="2"/>
          <c:tx>
            <c:strRef>
              <c:f>'متابعة القسم'!$E$9</c:f>
              <c:strCache>
                <c:ptCount val="1"/>
                <c:pt idx="0">
                  <c:v>ثلاثي 3</c:v>
                </c:pt>
              </c:strCache>
            </c:strRef>
          </c:tx>
          <c:spPr>
            <a:solidFill>
              <a:schemeClr val="accent3"/>
            </a:solidFill>
            <a:ln>
              <a:noFill/>
            </a:ln>
            <a:effectLst/>
          </c:spPr>
          <c:cat>
            <c:strRef>
              <c:f>'متابعة القسم'!$B$10:$B$14</c:f>
              <c:strCache>
                <c:ptCount val="5"/>
                <c:pt idx="0">
                  <c:v>معدل الثلاثي</c:v>
                </c:pt>
                <c:pt idx="1">
                  <c:v>مجال اللغة العربية</c:v>
                </c:pt>
                <c:pt idx="2">
                  <c:v>مجال العلوم والتكنولوجيا</c:v>
                </c:pt>
                <c:pt idx="3">
                  <c:v>مجال التنشئة</c:v>
                </c:pt>
                <c:pt idx="4">
                  <c:v>مجال اللغة الفرنسية</c:v>
                </c:pt>
              </c:strCache>
            </c:strRef>
          </c:cat>
          <c:val>
            <c:numRef>
              <c:f>'متابعة القسم'!$E$10:$E$14</c:f>
              <c:numCache>
                <c:formatCode>0.00</c:formatCode>
                <c:ptCount val="5"/>
                <c:pt idx="0">
                  <c:v>0</c:v>
                </c:pt>
                <c:pt idx="1">
                  <c:v>0</c:v>
                </c:pt>
                <c:pt idx="2">
                  <c:v>0</c:v>
                </c:pt>
                <c:pt idx="3">
                  <c:v>0</c:v>
                </c:pt>
                <c:pt idx="4">
                  <c:v>0</c:v>
                </c:pt>
              </c:numCache>
            </c:numRef>
          </c:val>
        </c:ser>
        <c:dLbls/>
        <c:gapWidth val="219"/>
        <c:overlap val="-27"/>
        <c:axId val="102270080"/>
        <c:axId val="102271616"/>
      </c:barChart>
      <c:catAx>
        <c:axId val="10227008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2271616"/>
        <c:crosses val="autoZero"/>
        <c:auto val="1"/>
        <c:lblAlgn val="ctr"/>
        <c:lblOffset val="100"/>
      </c:catAx>
      <c:valAx>
        <c:axId val="102271616"/>
        <c:scaling>
          <c:orientation val="minMax"/>
        </c:scaling>
        <c:axPos val="l"/>
        <c:majorGridlines>
          <c:spPr>
            <a:ln w="9525" cap="flat" cmpd="sng" algn="ctr">
              <a:solidFill>
                <a:schemeClr val="tx1">
                  <a:lumMod val="15000"/>
                  <a:lumOff val="85000"/>
                </a:schemeClr>
              </a:solidFill>
              <a:round/>
            </a:ln>
            <a:effectLst/>
          </c:spPr>
        </c:majorGridlines>
        <c:numFmt formatCode="0.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2270080"/>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fr-FR"/>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ar-TN"/>
              <a:t>نسبة</a:t>
            </a:r>
            <a:r>
              <a:rPr lang="ar-TN" baseline="0"/>
              <a:t> النجاح</a:t>
            </a:r>
            <a:endParaRPr lang="ar-TN"/>
          </a:p>
        </c:rich>
      </c:tx>
      <c:spPr>
        <a:noFill/>
        <a:ln>
          <a:noFill/>
        </a:ln>
        <a:effectLst/>
      </c:spPr>
    </c:title>
    <c:plotArea>
      <c:layout/>
      <c:pieChart>
        <c:varyColors val="1"/>
        <c:ser>
          <c:idx val="0"/>
          <c:order val="0"/>
          <c:tx>
            <c:strRef>
              <c:f>'متابعة القسم'!$D$34</c:f>
              <c:strCache>
                <c:ptCount val="1"/>
                <c:pt idx="0">
                  <c:v>&gt;=10</c:v>
                </c:pt>
              </c:strCache>
            </c:strRef>
          </c:tx>
          <c:dPt>
            <c:idx val="0"/>
            <c:spPr>
              <a:solidFill>
                <a:schemeClr val="accent1"/>
              </a:solidFill>
              <a:ln w="19050">
                <a:solidFill>
                  <a:schemeClr val="lt1"/>
                </a:solidFill>
              </a:ln>
              <a:effectLst/>
            </c:spPr>
          </c:dPt>
          <c:dPt>
            <c:idx val="1"/>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Percent val="1"/>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'متابعة القسم'!$B$35:$B$36</c:f>
              <c:strCache>
                <c:ptCount val="2"/>
                <c:pt idx="0">
                  <c:v>إناث</c:v>
                </c:pt>
                <c:pt idx="1">
                  <c:v>ذكور</c:v>
                </c:pt>
              </c:strCache>
            </c:strRef>
          </c:cat>
          <c:val>
            <c:numRef>
              <c:f>'متابعة القسم'!$D$35:$D$36</c:f>
              <c:numCache>
                <c:formatCode>General</c:formatCode>
                <c:ptCount val="2"/>
                <c:pt idx="0">
                  <c:v>0</c:v>
                </c:pt>
                <c:pt idx="1">
                  <c:v>0</c:v>
                </c:pt>
              </c:numCache>
            </c:numRef>
          </c:val>
        </c:ser>
        <c:dLbls/>
        <c:firstSliceAng val="0"/>
      </c:pieChart>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15" fmlaLink="$H$7" max="45" min="1" page="10"/>
</file>

<file path=xl/ctrlProps/ctrlProp2.xml><?xml version="1.0" encoding="utf-8"?>
<formControlPr xmlns="http://schemas.microsoft.com/office/spreadsheetml/2009/9/main" objectType="Spin" dx="15" fmlaLink="$J$7" max="45" min="1" page="10"/>
</file>

<file path=xl/ctrlProps/ctrlProp3.xml><?xml version="1.0" encoding="utf-8"?>
<formControlPr xmlns="http://schemas.microsoft.com/office/spreadsheetml/2009/9/main" objectType="Spin" dx="15" fmlaLink="$H$7" max="40" min="1" page="10"/>
</file>

<file path=xl/ctrlProps/ctrlProp4.xml><?xml version="1.0" encoding="utf-8"?>
<formControlPr xmlns="http://schemas.microsoft.com/office/spreadsheetml/2009/9/main" objectType="Spin" dx="15" fmlaLink="$J$7" max="40" min="1" page="10"/>
</file>

<file path=xl/ctrlProps/ctrlProp5.xml><?xml version="1.0" encoding="utf-8"?>
<formControlPr xmlns="http://schemas.microsoft.com/office/spreadsheetml/2009/9/main" objectType="Spin" dx="15" fmlaLink="$H$7" max="45" min="1" page="10"/>
</file>

<file path=xl/ctrlProps/ctrlProp6.xml><?xml version="1.0" encoding="utf-8"?>
<formControlPr xmlns="http://schemas.microsoft.com/office/spreadsheetml/2009/9/main" objectType="Spin" dx="15" fmlaLink="$J$7" max="45" min="1" page="1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26" Type="http://schemas.openxmlformats.org/officeDocument/2006/relationships/chart" Target="../charts/chart44.xml"/><Relationship Id="rId3" Type="http://schemas.openxmlformats.org/officeDocument/2006/relationships/chart" Target="../charts/chart21.xml"/><Relationship Id="rId21" Type="http://schemas.openxmlformats.org/officeDocument/2006/relationships/chart" Target="../charts/chart39.xml"/><Relationship Id="rId34" Type="http://schemas.openxmlformats.org/officeDocument/2006/relationships/chart" Target="../charts/chart52.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5" Type="http://schemas.openxmlformats.org/officeDocument/2006/relationships/chart" Target="../charts/chart43.xml"/><Relationship Id="rId33" Type="http://schemas.openxmlformats.org/officeDocument/2006/relationships/chart" Target="../charts/chart51.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chart" Target="../charts/chart38.xml"/><Relationship Id="rId29" Type="http://schemas.openxmlformats.org/officeDocument/2006/relationships/chart" Target="../charts/chart47.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24" Type="http://schemas.openxmlformats.org/officeDocument/2006/relationships/chart" Target="../charts/chart42.xml"/><Relationship Id="rId32" Type="http://schemas.openxmlformats.org/officeDocument/2006/relationships/chart" Target="../charts/chart50.xml"/><Relationship Id="rId5" Type="http://schemas.openxmlformats.org/officeDocument/2006/relationships/chart" Target="../charts/chart23.xml"/><Relationship Id="rId15" Type="http://schemas.openxmlformats.org/officeDocument/2006/relationships/chart" Target="../charts/chart33.xml"/><Relationship Id="rId23" Type="http://schemas.openxmlformats.org/officeDocument/2006/relationships/chart" Target="../charts/chart41.xml"/><Relationship Id="rId28" Type="http://schemas.openxmlformats.org/officeDocument/2006/relationships/chart" Target="../charts/chart46.xml"/><Relationship Id="rId10" Type="http://schemas.openxmlformats.org/officeDocument/2006/relationships/chart" Target="../charts/chart28.xml"/><Relationship Id="rId19" Type="http://schemas.openxmlformats.org/officeDocument/2006/relationships/chart" Target="../charts/chart37.xml"/><Relationship Id="rId31" Type="http://schemas.openxmlformats.org/officeDocument/2006/relationships/chart" Target="../charts/chart49.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 Id="rId22" Type="http://schemas.openxmlformats.org/officeDocument/2006/relationships/chart" Target="../charts/chart40.xml"/><Relationship Id="rId27" Type="http://schemas.openxmlformats.org/officeDocument/2006/relationships/chart" Target="../charts/chart45.xml"/><Relationship Id="rId30" Type="http://schemas.openxmlformats.org/officeDocument/2006/relationships/chart" Target="../charts/chart48.xml"/></Relationships>
</file>

<file path=xl/drawings/_rels/drawing6.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60.xml"/><Relationship Id="rId13" Type="http://schemas.openxmlformats.org/officeDocument/2006/relationships/chart" Target="../charts/chart65.xml"/><Relationship Id="rId18" Type="http://schemas.openxmlformats.org/officeDocument/2006/relationships/chart" Target="../charts/chart70.xml"/><Relationship Id="rId3" Type="http://schemas.openxmlformats.org/officeDocument/2006/relationships/chart" Target="../charts/chart55.xml"/><Relationship Id="rId7" Type="http://schemas.openxmlformats.org/officeDocument/2006/relationships/chart" Target="../charts/chart59.xml"/><Relationship Id="rId12" Type="http://schemas.openxmlformats.org/officeDocument/2006/relationships/chart" Target="../charts/chart64.xml"/><Relationship Id="rId17" Type="http://schemas.openxmlformats.org/officeDocument/2006/relationships/chart" Target="../charts/chart69.xml"/><Relationship Id="rId2" Type="http://schemas.openxmlformats.org/officeDocument/2006/relationships/chart" Target="../charts/chart54.xml"/><Relationship Id="rId16" Type="http://schemas.openxmlformats.org/officeDocument/2006/relationships/chart" Target="../charts/chart68.xml"/><Relationship Id="rId20" Type="http://schemas.openxmlformats.org/officeDocument/2006/relationships/chart" Target="../charts/chart72.xml"/><Relationship Id="rId1" Type="http://schemas.openxmlformats.org/officeDocument/2006/relationships/chart" Target="../charts/chart53.xml"/><Relationship Id="rId6" Type="http://schemas.openxmlformats.org/officeDocument/2006/relationships/chart" Target="../charts/chart58.xml"/><Relationship Id="rId11" Type="http://schemas.openxmlformats.org/officeDocument/2006/relationships/chart" Target="../charts/chart63.xml"/><Relationship Id="rId5" Type="http://schemas.openxmlformats.org/officeDocument/2006/relationships/chart" Target="../charts/chart57.xml"/><Relationship Id="rId15" Type="http://schemas.openxmlformats.org/officeDocument/2006/relationships/chart" Target="../charts/chart67.xml"/><Relationship Id="rId10" Type="http://schemas.openxmlformats.org/officeDocument/2006/relationships/chart" Target="../charts/chart62.xml"/><Relationship Id="rId19" Type="http://schemas.openxmlformats.org/officeDocument/2006/relationships/chart" Target="../charts/chart71.xml"/><Relationship Id="rId4" Type="http://schemas.openxmlformats.org/officeDocument/2006/relationships/chart" Target="../charts/chart56.xml"/><Relationship Id="rId9" Type="http://schemas.openxmlformats.org/officeDocument/2006/relationships/chart" Target="../charts/chart61.xml"/><Relationship Id="rId14" Type="http://schemas.openxmlformats.org/officeDocument/2006/relationships/chart" Target="../charts/chart6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5" Type="http://schemas.openxmlformats.org/officeDocument/2006/relationships/chart" Target="../charts/chart77.xml"/><Relationship Id="rId4" Type="http://schemas.openxmlformats.org/officeDocument/2006/relationships/chart" Target="../charts/chart76.xml"/></Relationships>
</file>

<file path=xl/drawings/_rels/drawing9.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drawing1.xml><?xml version="1.0" encoding="utf-8"?>
<xdr:wsDr xmlns:xdr="http://schemas.openxmlformats.org/drawingml/2006/spreadsheetDrawing" xmlns:a="http://schemas.openxmlformats.org/drawingml/2006/main">
  <xdr:twoCellAnchor editAs="oneCell">
    <xdr:from>
      <xdr:col>7</xdr:col>
      <xdr:colOff>299896</xdr:colOff>
      <xdr:row>56</xdr:row>
      <xdr:rowOff>67235</xdr:rowOff>
    </xdr:from>
    <xdr:to>
      <xdr:col>9</xdr:col>
      <xdr:colOff>369232</xdr:colOff>
      <xdr:row>62</xdr:row>
      <xdr:rowOff>5602</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982084020" y="10144685"/>
          <a:ext cx="1378184" cy="108136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257175</xdr:colOff>
      <xdr:row>11</xdr:row>
      <xdr:rowOff>85726</xdr:rowOff>
    </xdr:from>
    <xdr:to>
      <xdr:col>10</xdr:col>
      <xdr:colOff>638175</xdr:colOff>
      <xdr:row>25</xdr:row>
      <xdr:rowOff>104776</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17691</xdr:colOff>
      <xdr:row>147</xdr:row>
      <xdr:rowOff>0</xdr:rowOff>
    </xdr:from>
    <xdr:to>
      <xdr:col>23</xdr:col>
      <xdr:colOff>395970</xdr:colOff>
      <xdr:row>164</xdr:row>
      <xdr:rowOff>151039</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129</xdr:row>
      <xdr:rowOff>12247</xdr:rowOff>
    </xdr:from>
    <xdr:to>
      <xdr:col>24</xdr:col>
      <xdr:colOff>13606</xdr:colOff>
      <xdr:row>146</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136</xdr:row>
      <xdr:rowOff>66675</xdr:rowOff>
    </xdr:from>
    <xdr:to>
      <xdr:col>9</xdr:col>
      <xdr:colOff>200025</xdr:colOff>
      <xdr:row>156</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175</xdr:row>
      <xdr:rowOff>9525</xdr:rowOff>
    </xdr:from>
    <xdr:to>
      <xdr:col>5</xdr:col>
      <xdr:colOff>352425</xdr:colOff>
      <xdr:row>186</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175</xdr:row>
      <xdr:rowOff>0</xdr:rowOff>
    </xdr:from>
    <xdr:to>
      <xdr:col>11</xdr:col>
      <xdr:colOff>323850</xdr:colOff>
      <xdr:row>186</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174</xdr:row>
      <xdr:rowOff>161924</xdr:rowOff>
    </xdr:from>
    <xdr:to>
      <xdr:col>18</xdr:col>
      <xdr:colOff>342901</xdr:colOff>
      <xdr:row>186</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186</xdr:row>
      <xdr:rowOff>123824</xdr:rowOff>
    </xdr:from>
    <xdr:to>
      <xdr:col>5</xdr:col>
      <xdr:colOff>352425</xdr:colOff>
      <xdr:row>197</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186</xdr:row>
      <xdr:rowOff>123825</xdr:rowOff>
    </xdr:from>
    <xdr:to>
      <xdr:col>11</xdr:col>
      <xdr:colOff>323850</xdr:colOff>
      <xdr:row>197</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186</xdr:row>
      <xdr:rowOff>133350</xdr:rowOff>
    </xdr:from>
    <xdr:to>
      <xdr:col>18</xdr:col>
      <xdr:colOff>333375</xdr:colOff>
      <xdr:row>197</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198</xdr:row>
      <xdr:rowOff>76199</xdr:rowOff>
    </xdr:from>
    <xdr:to>
      <xdr:col>5</xdr:col>
      <xdr:colOff>352425</xdr:colOff>
      <xdr:row>209</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198</xdr:row>
      <xdr:rowOff>85724</xdr:rowOff>
    </xdr:from>
    <xdr:to>
      <xdr:col>11</xdr:col>
      <xdr:colOff>314325</xdr:colOff>
      <xdr:row>209</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198</xdr:row>
      <xdr:rowOff>76199</xdr:rowOff>
    </xdr:from>
    <xdr:to>
      <xdr:col>18</xdr:col>
      <xdr:colOff>333375</xdr:colOff>
      <xdr:row>209</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343125</xdr:colOff>
      <xdr:row>175</xdr:row>
      <xdr:rowOff>9524</xdr:rowOff>
    </xdr:from>
    <xdr:to>
      <xdr:col>24</xdr:col>
      <xdr:colOff>247650</xdr:colOff>
      <xdr:row>186</xdr:row>
      <xdr:rowOff>13381</xdr:rowOff>
    </xdr:to>
    <xdr:graphicFrame macro="">
      <xdr:nvGraphicFramePr>
        <xdr:cNvPr id="16"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333600</xdr:colOff>
      <xdr:row>186</xdr:row>
      <xdr:rowOff>123824</xdr:rowOff>
    </xdr:from>
    <xdr:to>
      <xdr:col>24</xdr:col>
      <xdr:colOff>238125</xdr:colOff>
      <xdr:row>197</xdr:row>
      <xdr:rowOff>127681</xdr:rowOff>
    </xdr:to>
    <xdr:graphicFrame macro="">
      <xdr:nvGraphicFramePr>
        <xdr:cNvPr id="1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343125</xdr:colOff>
      <xdr:row>198</xdr:row>
      <xdr:rowOff>85724</xdr:rowOff>
    </xdr:from>
    <xdr:to>
      <xdr:col>24</xdr:col>
      <xdr:colOff>247650</xdr:colOff>
      <xdr:row>209</xdr:row>
      <xdr:rowOff>89581</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17322</xdr:colOff>
      <xdr:row>37</xdr:row>
      <xdr:rowOff>0</xdr:rowOff>
    </xdr:to>
    <xdr:grpSp>
      <xdr:nvGrpSpPr>
        <xdr:cNvPr id="2" name="Groupe 1"/>
        <xdr:cNvGrpSpPr/>
      </xdr:nvGrpSpPr>
      <xdr:grpSpPr>
        <a:xfrm>
          <a:off x="12478147295" y="0"/>
          <a:ext cx="6247792" cy="8718176"/>
          <a:chOff x="12476633317" y="972201"/>
          <a:chExt cx="9641772" cy="15907150"/>
        </a:xfrm>
      </xdr:grpSpPr>
      <xdr:pic>
        <xdr:nvPicPr>
          <xdr:cNvPr id="3" name="Image 2" descr="entete.png"/>
          <xdr:cNvPicPr>
            <a:picLocks noChangeAspect="1"/>
          </xdr:cNvPicPr>
        </xdr:nvPicPr>
        <xdr:blipFill>
          <a:blip xmlns:r="http://schemas.openxmlformats.org/officeDocument/2006/relationships" r:embed="rId1"/>
          <a:stretch>
            <a:fillRect/>
          </a:stretch>
        </xdr:blipFill>
        <xdr:spPr>
          <a:xfrm>
            <a:off x="12476633317" y="972201"/>
            <a:ext cx="9641772" cy="1367425"/>
          </a:xfrm>
          <a:prstGeom prst="rect">
            <a:avLst/>
          </a:prstGeom>
        </xdr:spPr>
      </xdr:pic>
      <xdr:grpSp>
        <xdr:nvGrpSpPr>
          <xdr:cNvPr id="4" name="Groupe 3"/>
          <xdr:cNvGrpSpPr/>
        </xdr:nvGrpSpPr>
        <xdr:grpSpPr>
          <a:xfrm>
            <a:off x="12476754386" y="3472888"/>
            <a:ext cx="9520017" cy="13406463"/>
            <a:chOff x="12476780182" y="3377948"/>
            <a:chExt cx="9499153" cy="13157033"/>
          </a:xfrm>
        </xdr:grpSpPr>
        <xdr:pic>
          <xdr:nvPicPr>
            <xdr:cNvPr id="5" name="Image 4" descr="6.jpg"/>
            <xdr:cNvPicPr>
              <a:picLocks noChangeAspect="1"/>
            </xdr:cNvPicPr>
          </xdr:nvPicPr>
          <xdr:blipFill>
            <a:blip xmlns:r="http://schemas.openxmlformats.org/officeDocument/2006/relationships" r:embed="rId2"/>
            <a:srcRect b="4672"/>
            <a:stretch>
              <a:fillRect/>
            </a:stretch>
          </xdr:blipFill>
          <xdr:spPr>
            <a:xfrm>
              <a:off x="12484897965" y="7783428"/>
              <a:ext cx="1353131" cy="1815138"/>
            </a:xfrm>
            <a:prstGeom prst="rect">
              <a:avLst/>
            </a:prstGeom>
          </xdr:spPr>
        </xdr:pic>
        <xdr:pic>
          <xdr:nvPicPr>
            <xdr:cNvPr id="6" name="Image 5" descr="1.jpg"/>
            <xdr:cNvPicPr>
              <a:picLocks noChangeAspect="1"/>
            </xdr:cNvPicPr>
          </xdr:nvPicPr>
          <xdr:blipFill>
            <a:blip xmlns:r="http://schemas.openxmlformats.org/officeDocument/2006/relationships" r:embed="rId3"/>
            <a:srcRect l="31465"/>
            <a:stretch>
              <a:fillRect/>
            </a:stretch>
          </xdr:blipFill>
          <xdr:spPr>
            <a:xfrm>
              <a:off x="12479922041" y="3377948"/>
              <a:ext cx="6357294" cy="970847"/>
            </a:xfrm>
            <a:prstGeom prst="rect">
              <a:avLst/>
            </a:prstGeom>
          </xdr:spPr>
        </xdr:pic>
        <xdr:pic>
          <xdr:nvPicPr>
            <xdr:cNvPr id="7" name="Image 3" descr="3.jpg"/>
            <xdr:cNvPicPr>
              <a:picLocks noChangeAspect="1"/>
            </xdr:cNvPicPr>
          </xdr:nvPicPr>
          <xdr:blipFill>
            <a:blip xmlns:r="http://schemas.openxmlformats.org/officeDocument/2006/relationships" r:embed="rId4"/>
            <a:srcRect l="4855" t="22351" r="2172"/>
            <a:stretch>
              <a:fillRect/>
            </a:stretch>
          </xdr:blipFill>
          <xdr:spPr>
            <a:xfrm>
              <a:off x="12476893790" y="4406155"/>
              <a:ext cx="2973408" cy="560578"/>
            </a:xfrm>
            <a:prstGeom prst="rect">
              <a:avLst/>
            </a:prstGeom>
          </xdr:spPr>
        </xdr:pic>
        <xdr:pic>
          <xdr:nvPicPr>
            <xdr:cNvPr id="8" name="Image 7" descr="2.jpg"/>
            <xdr:cNvPicPr>
              <a:picLocks noChangeAspect="1"/>
            </xdr:cNvPicPr>
          </xdr:nvPicPr>
          <xdr:blipFill>
            <a:blip xmlns:r="http://schemas.openxmlformats.org/officeDocument/2006/relationships" r:embed="rId5"/>
            <a:srcRect t="2861" r="7317"/>
            <a:stretch>
              <a:fillRect/>
            </a:stretch>
          </xdr:blipFill>
          <xdr:spPr>
            <a:xfrm>
              <a:off x="12484896988" y="4417148"/>
              <a:ext cx="1302607" cy="2369356"/>
            </a:xfrm>
            <a:prstGeom prst="rect">
              <a:avLst/>
            </a:prstGeom>
          </xdr:spPr>
        </xdr:pic>
        <xdr:pic>
          <xdr:nvPicPr>
            <xdr:cNvPr id="9" name="Image 8" descr="5.jpg"/>
            <xdr:cNvPicPr>
              <a:picLocks noChangeAspect="1"/>
            </xdr:cNvPicPr>
          </xdr:nvPicPr>
          <xdr:blipFill>
            <a:blip xmlns:r="http://schemas.openxmlformats.org/officeDocument/2006/relationships" r:embed="rId6"/>
            <a:srcRect t="4412" r="1049"/>
            <a:stretch>
              <a:fillRect/>
            </a:stretch>
          </xdr:blipFill>
          <xdr:spPr>
            <a:xfrm>
              <a:off x="12479958369" y="6837635"/>
              <a:ext cx="6263124" cy="890407"/>
            </a:xfrm>
            <a:prstGeom prst="rect">
              <a:avLst/>
            </a:prstGeom>
          </xdr:spPr>
        </xdr:pic>
        <xdr:pic>
          <xdr:nvPicPr>
            <xdr:cNvPr id="10" name="Image 9" descr="9.jpg"/>
            <xdr:cNvPicPr>
              <a:picLocks noChangeAspect="1"/>
            </xdr:cNvPicPr>
          </xdr:nvPicPr>
          <xdr:blipFill>
            <a:blip xmlns:r="http://schemas.openxmlformats.org/officeDocument/2006/relationships" r:embed="rId7"/>
            <a:srcRect r="1244" b="25068"/>
            <a:stretch>
              <a:fillRect/>
            </a:stretch>
          </xdr:blipFill>
          <xdr:spPr>
            <a:xfrm>
              <a:off x="12479973268" y="9611941"/>
              <a:ext cx="6185764" cy="916308"/>
            </a:xfrm>
            <a:prstGeom prst="rect">
              <a:avLst/>
            </a:prstGeom>
          </xdr:spPr>
        </xdr:pic>
        <xdr:pic>
          <xdr:nvPicPr>
            <xdr:cNvPr id="11" name="Image 10" descr="7.jpg"/>
            <xdr:cNvPicPr>
              <a:picLocks noChangeAspect="1"/>
            </xdr:cNvPicPr>
          </xdr:nvPicPr>
          <xdr:blipFill>
            <a:blip xmlns:r="http://schemas.openxmlformats.org/officeDocument/2006/relationships" r:embed="rId8"/>
            <a:srcRect l="7276" r="4305" b="1788"/>
            <a:stretch>
              <a:fillRect/>
            </a:stretch>
          </xdr:blipFill>
          <xdr:spPr>
            <a:xfrm>
              <a:off x="12484897965" y="10901581"/>
              <a:ext cx="1340478" cy="2952553"/>
            </a:xfrm>
            <a:prstGeom prst="rect">
              <a:avLst/>
            </a:prstGeom>
          </xdr:spPr>
        </xdr:pic>
        <xdr:pic>
          <xdr:nvPicPr>
            <xdr:cNvPr id="12" name="Image 11" descr="10.jpg"/>
            <xdr:cNvPicPr>
              <a:picLocks noChangeAspect="1"/>
            </xdr:cNvPicPr>
          </xdr:nvPicPr>
          <xdr:blipFill>
            <a:blip xmlns:r="http://schemas.openxmlformats.org/officeDocument/2006/relationships" r:embed="rId9"/>
            <a:srcRect l="516" t="6196" r="1324"/>
            <a:stretch>
              <a:fillRect/>
            </a:stretch>
          </xdr:blipFill>
          <xdr:spPr>
            <a:xfrm>
              <a:off x="12479966322" y="13983496"/>
              <a:ext cx="6169551" cy="877333"/>
            </a:xfrm>
            <a:prstGeom prst="rect">
              <a:avLst/>
            </a:prstGeom>
          </xdr:spPr>
        </xdr:pic>
        <xdr:pic>
          <xdr:nvPicPr>
            <xdr:cNvPr id="13" name="Image 12" descr="11.jpg"/>
            <xdr:cNvPicPr>
              <a:picLocks noChangeAspect="1"/>
            </xdr:cNvPicPr>
          </xdr:nvPicPr>
          <xdr:blipFill>
            <a:blip xmlns:r="http://schemas.openxmlformats.org/officeDocument/2006/relationships" r:embed="rId10"/>
            <a:srcRect r="4168"/>
            <a:stretch>
              <a:fillRect/>
            </a:stretch>
          </xdr:blipFill>
          <xdr:spPr>
            <a:xfrm>
              <a:off x="12484904252" y="14915919"/>
              <a:ext cx="1342743" cy="1619062"/>
            </a:xfrm>
            <a:prstGeom prst="rect">
              <a:avLst/>
            </a:prstGeom>
          </xdr:spPr>
        </xdr:pic>
        <xdr:pic>
          <xdr:nvPicPr>
            <xdr:cNvPr id="14" name="Image 13" descr="4.jpg"/>
            <xdr:cNvPicPr>
              <a:picLocks noChangeAspect="1"/>
            </xdr:cNvPicPr>
          </xdr:nvPicPr>
          <xdr:blipFill>
            <a:blip xmlns:r="http://schemas.openxmlformats.org/officeDocument/2006/relationships" r:embed="rId11"/>
            <a:srcRect l="11129" t="687" r="1318" b="95448"/>
            <a:stretch>
              <a:fillRect/>
            </a:stretch>
          </xdr:blipFill>
          <xdr:spPr>
            <a:xfrm>
              <a:off x="12476780182" y="6244889"/>
              <a:ext cx="3011766" cy="548234"/>
            </a:xfrm>
            <a:prstGeom prst="rect">
              <a:avLst/>
            </a:prstGeom>
          </xdr:spPr>
        </xdr:pic>
        <xdr:pic>
          <xdr:nvPicPr>
            <xdr:cNvPr id="15" name="Image 14" descr="4.jpg"/>
            <xdr:cNvPicPr>
              <a:picLocks noChangeAspect="1"/>
            </xdr:cNvPicPr>
          </xdr:nvPicPr>
          <xdr:blipFill>
            <a:blip xmlns:r="http://schemas.openxmlformats.org/officeDocument/2006/relationships" r:embed="rId11"/>
            <a:srcRect l="46473" t="21839" r="1169" b="74515"/>
            <a:stretch>
              <a:fillRect/>
            </a:stretch>
          </xdr:blipFill>
          <xdr:spPr>
            <a:xfrm>
              <a:off x="12477359906" y="8635548"/>
              <a:ext cx="1853747" cy="613904"/>
            </a:xfrm>
            <a:prstGeom prst="rect">
              <a:avLst/>
            </a:prstGeom>
          </xdr:spPr>
        </xdr:pic>
        <xdr:pic>
          <xdr:nvPicPr>
            <xdr:cNvPr id="16" name="Image 15" descr="4.jpg"/>
            <xdr:cNvPicPr>
              <a:picLocks noChangeAspect="1"/>
            </xdr:cNvPicPr>
          </xdr:nvPicPr>
          <xdr:blipFill>
            <a:blip xmlns:r="http://schemas.openxmlformats.org/officeDocument/2006/relationships" r:embed="rId11"/>
            <a:srcRect l="45228" t="42334" r="2322" b="53342"/>
            <a:stretch>
              <a:fillRect/>
            </a:stretch>
          </xdr:blipFill>
          <xdr:spPr>
            <a:xfrm>
              <a:off x="12477403131" y="10317683"/>
              <a:ext cx="1805359" cy="550398"/>
            </a:xfrm>
            <a:prstGeom prst="rect">
              <a:avLst/>
            </a:prstGeom>
          </xdr:spPr>
        </xdr:pic>
        <xdr:pic>
          <xdr:nvPicPr>
            <xdr:cNvPr id="17" name="Image 16" descr="4.jpg"/>
            <xdr:cNvPicPr>
              <a:picLocks noChangeAspect="1"/>
            </xdr:cNvPicPr>
          </xdr:nvPicPr>
          <xdr:blipFill>
            <a:blip xmlns:r="http://schemas.openxmlformats.org/officeDocument/2006/relationships" r:embed="rId11"/>
            <a:srcRect l="44019" t="81511" r="1652" b="13847"/>
            <a:stretch>
              <a:fillRect/>
            </a:stretch>
          </xdr:blipFill>
          <xdr:spPr>
            <a:xfrm>
              <a:off x="12477459483" y="14530499"/>
              <a:ext cx="1765122" cy="638203"/>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17691</xdr:colOff>
      <xdr:row>147</xdr:row>
      <xdr:rowOff>0</xdr:rowOff>
    </xdr:from>
    <xdr:to>
      <xdr:col>23</xdr:col>
      <xdr:colOff>395970</xdr:colOff>
      <xdr:row>164</xdr:row>
      <xdr:rowOff>151039</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129</xdr:row>
      <xdr:rowOff>12247</xdr:rowOff>
    </xdr:from>
    <xdr:to>
      <xdr:col>24</xdr:col>
      <xdr:colOff>13606</xdr:colOff>
      <xdr:row>146</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136</xdr:row>
      <xdr:rowOff>66675</xdr:rowOff>
    </xdr:from>
    <xdr:to>
      <xdr:col>9</xdr:col>
      <xdr:colOff>200025</xdr:colOff>
      <xdr:row>156</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175</xdr:row>
      <xdr:rowOff>9525</xdr:rowOff>
    </xdr:from>
    <xdr:to>
      <xdr:col>5</xdr:col>
      <xdr:colOff>352425</xdr:colOff>
      <xdr:row>186</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175</xdr:row>
      <xdr:rowOff>0</xdr:rowOff>
    </xdr:from>
    <xdr:to>
      <xdr:col>11</xdr:col>
      <xdr:colOff>323850</xdr:colOff>
      <xdr:row>186</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174</xdr:row>
      <xdr:rowOff>161924</xdr:rowOff>
    </xdr:from>
    <xdr:to>
      <xdr:col>18</xdr:col>
      <xdr:colOff>342901</xdr:colOff>
      <xdr:row>186</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186</xdr:row>
      <xdr:rowOff>123824</xdr:rowOff>
    </xdr:from>
    <xdr:to>
      <xdr:col>5</xdr:col>
      <xdr:colOff>352425</xdr:colOff>
      <xdr:row>197</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186</xdr:row>
      <xdr:rowOff>123825</xdr:rowOff>
    </xdr:from>
    <xdr:to>
      <xdr:col>11</xdr:col>
      <xdr:colOff>323850</xdr:colOff>
      <xdr:row>197</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186</xdr:row>
      <xdr:rowOff>133350</xdr:rowOff>
    </xdr:from>
    <xdr:to>
      <xdr:col>18</xdr:col>
      <xdr:colOff>333375</xdr:colOff>
      <xdr:row>197</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198</xdr:row>
      <xdr:rowOff>76199</xdr:rowOff>
    </xdr:from>
    <xdr:to>
      <xdr:col>5</xdr:col>
      <xdr:colOff>352425</xdr:colOff>
      <xdr:row>209</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198</xdr:row>
      <xdr:rowOff>85724</xdr:rowOff>
    </xdr:from>
    <xdr:to>
      <xdr:col>11</xdr:col>
      <xdr:colOff>314325</xdr:colOff>
      <xdr:row>209</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198</xdr:row>
      <xdr:rowOff>76199</xdr:rowOff>
    </xdr:from>
    <xdr:to>
      <xdr:col>18</xdr:col>
      <xdr:colOff>333375</xdr:colOff>
      <xdr:row>209</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343125</xdr:colOff>
      <xdr:row>175</xdr:row>
      <xdr:rowOff>9524</xdr:rowOff>
    </xdr:from>
    <xdr:to>
      <xdr:col>24</xdr:col>
      <xdr:colOff>247650</xdr:colOff>
      <xdr:row>186</xdr:row>
      <xdr:rowOff>13381</xdr:rowOff>
    </xdr:to>
    <xdr:graphicFrame macro="">
      <xdr:nvGraphicFramePr>
        <xdr:cNvPr id="16"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333600</xdr:colOff>
      <xdr:row>186</xdr:row>
      <xdr:rowOff>123824</xdr:rowOff>
    </xdr:from>
    <xdr:to>
      <xdr:col>24</xdr:col>
      <xdr:colOff>238125</xdr:colOff>
      <xdr:row>197</xdr:row>
      <xdr:rowOff>127681</xdr:rowOff>
    </xdr:to>
    <xdr:graphicFrame macro="">
      <xdr:nvGraphicFramePr>
        <xdr:cNvPr id="1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343125</xdr:colOff>
      <xdr:row>198</xdr:row>
      <xdr:rowOff>85724</xdr:rowOff>
    </xdr:from>
    <xdr:to>
      <xdr:col>24</xdr:col>
      <xdr:colOff>247650</xdr:colOff>
      <xdr:row>209</xdr:row>
      <xdr:rowOff>89581</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17691</xdr:colOff>
      <xdr:row>147</xdr:row>
      <xdr:rowOff>0</xdr:rowOff>
    </xdr:from>
    <xdr:to>
      <xdr:col>23</xdr:col>
      <xdr:colOff>395970</xdr:colOff>
      <xdr:row>164</xdr:row>
      <xdr:rowOff>151039</xdr:rowOff>
    </xdr:to>
    <xdr:graphicFrame macro="">
      <xdr:nvGraphicFramePr>
        <xdr:cNvPr id="19"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349703</xdr:colOff>
      <xdr:row>129</xdr:row>
      <xdr:rowOff>12247</xdr:rowOff>
    </xdr:from>
    <xdr:to>
      <xdr:col>24</xdr:col>
      <xdr:colOff>13606</xdr:colOff>
      <xdr:row>146</xdr:row>
      <xdr:rowOff>0</xdr:rowOff>
    </xdr:to>
    <xdr:graphicFrame macro="">
      <xdr:nvGraphicFramePr>
        <xdr:cNvPr id="2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66675</xdr:colOff>
      <xdr:row>136</xdr:row>
      <xdr:rowOff>66675</xdr:rowOff>
    </xdr:from>
    <xdr:to>
      <xdr:col>9</xdr:col>
      <xdr:colOff>200025</xdr:colOff>
      <xdr:row>156</xdr:row>
      <xdr:rowOff>66675</xdr:rowOff>
    </xdr:to>
    <xdr:graphicFrame macro="">
      <xdr:nvGraphicFramePr>
        <xdr:cNvPr id="21"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375782</xdr:colOff>
      <xdr:row>175</xdr:row>
      <xdr:rowOff>9525</xdr:rowOff>
    </xdr:from>
    <xdr:to>
      <xdr:col>5</xdr:col>
      <xdr:colOff>352425</xdr:colOff>
      <xdr:row>186</xdr:row>
      <xdr:rowOff>13383</xdr:rowOff>
    </xdr:to>
    <xdr:graphicFrame macro="">
      <xdr:nvGraphicFramePr>
        <xdr:cNvPr id="22"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366257</xdr:colOff>
      <xdr:row>175</xdr:row>
      <xdr:rowOff>0</xdr:rowOff>
    </xdr:from>
    <xdr:to>
      <xdr:col>11</xdr:col>
      <xdr:colOff>323850</xdr:colOff>
      <xdr:row>186</xdr:row>
      <xdr:rowOff>3858</xdr:rowOff>
    </xdr:to>
    <xdr:graphicFrame macro="">
      <xdr:nvGraphicFramePr>
        <xdr:cNvPr id="23"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367619</xdr:colOff>
      <xdr:row>174</xdr:row>
      <xdr:rowOff>161924</xdr:rowOff>
    </xdr:from>
    <xdr:to>
      <xdr:col>18</xdr:col>
      <xdr:colOff>342901</xdr:colOff>
      <xdr:row>186</xdr:row>
      <xdr:rowOff>3857</xdr:rowOff>
    </xdr:to>
    <xdr:graphicFrame macro="">
      <xdr:nvGraphicFramePr>
        <xdr:cNvPr id="2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375782</xdr:colOff>
      <xdr:row>186</xdr:row>
      <xdr:rowOff>123824</xdr:rowOff>
    </xdr:from>
    <xdr:to>
      <xdr:col>5</xdr:col>
      <xdr:colOff>352425</xdr:colOff>
      <xdr:row>197</xdr:row>
      <xdr:rowOff>127681</xdr:rowOff>
    </xdr:to>
    <xdr:graphicFrame macro="">
      <xdr:nvGraphicFramePr>
        <xdr:cNvPr id="25"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366257</xdr:colOff>
      <xdr:row>186</xdr:row>
      <xdr:rowOff>123825</xdr:rowOff>
    </xdr:from>
    <xdr:to>
      <xdr:col>11</xdr:col>
      <xdr:colOff>323850</xdr:colOff>
      <xdr:row>197</xdr:row>
      <xdr:rowOff>127682</xdr:rowOff>
    </xdr:to>
    <xdr:graphicFrame macro="">
      <xdr:nvGraphicFramePr>
        <xdr:cNvPr id="26"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363536</xdr:colOff>
      <xdr:row>186</xdr:row>
      <xdr:rowOff>133350</xdr:rowOff>
    </xdr:from>
    <xdr:to>
      <xdr:col>18</xdr:col>
      <xdr:colOff>333375</xdr:colOff>
      <xdr:row>197</xdr:row>
      <xdr:rowOff>137207</xdr:rowOff>
    </xdr:to>
    <xdr:graphicFrame macro="">
      <xdr:nvGraphicFramePr>
        <xdr:cNvPr id="2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375782</xdr:colOff>
      <xdr:row>198</xdr:row>
      <xdr:rowOff>76199</xdr:rowOff>
    </xdr:from>
    <xdr:to>
      <xdr:col>5</xdr:col>
      <xdr:colOff>352425</xdr:colOff>
      <xdr:row>209</xdr:row>
      <xdr:rowOff>80057</xdr:rowOff>
    </xdr:to>
    <xdr:graphicFrame macro="">
      <xdr:nvGraphicFramePr>
        <xdr:cNvPr id="28"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356732</xdr:colOff>
      <xdr:row>198</xdr:row>
      <xdr:rowOff>85724</xdr:rowOff>
    </xdr:from>
    <xdr:to>
      <xdr:col>11</xdr:col>
      <xdr:colOff>314325</xdr:colOff>
      <xdr:row>209</xdr:row>
      <xdr:rowOff>89581</xdr:rowOff>
    </xdr:to>
    <xdr:graphicFrame macro="">
      <xdr:nvGraphicFramePr>
        <xdr:cNvPr id="29"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13</xdr:col>
      <xdr:colOff>363536</xdr:colOff>
      <xdr:row>198</xdr:row>
      <xdr:rowOff>76199</xdr:rowOff>
    </xdr:from>
    <xdr:to>
      <xdr:col>18</xdr:col>
      <xdr:colOff>333375</xdr:colOff>
      <xdr:row>209</xdr:row>
      <xdr:rowOff>80056</xdr:rowOff>
    </xdr:to>
    <xdr:graphicFrame macro="">
      <xdr:nvGraphicFramePr>
        <xdr:cNvPr id="30"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31"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32"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19</xdr:col>
      <xdr:colOff>343125</xdr:colOff>
      <xdr:row>175</xdr:row>
      <xdr:rowOff>9524</xdr:rowOff>
    </xdr:from>
    <xdr:to>
      <xdr:col>24</xdr:col>
      <xdr:colOff>247650</xdr:colOff>
      <xdr:row>186</xdr:row>
      <xdr:rowOff>13381</xdr:rowOff>
    </xdr:to>
    <xdr:graphicFrame macro="">
      <xdr:nvGraphicFramePr>
        <xdr:cNvPr id="33"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19</xdr:col>
      <xdr:colOff>333600</xdr:colOff>
      <xdr:row>186</xdr:row>
      <xdr:rowOff>123824</xdr:rowOff>
    </xdr:from>
    <xdr:to>
      <xdr:col>24</xdr:col>
      <xdr:colOff>238125</xdr:colOff>
      <xdr:row>197</xdr:row>
      <xdr:rowOff>127681</xdr:rowOff>
    </xdr:to>
    <xdr:graphicFrame macro="">
      <xdr:nvGraphicFramePr>
        <xdr:cNvPr id="34"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19</xdr:col>
      <xdr:colOff>343125</xdr:colOff>
      <xdr:row>198</xdr:row>
      <xdr:rowOff>85724</xdr:rowOff>
    </xdr:from>
    <xdr:to>
      <xdr:col>24</xdr:col>
      <xdr:colOff>247650</xdr:colOff>
      <xdr:row>209</xdr:row>
      <xdr:rowOff>89581</xdr:rowOff>
    </xdr:to>
    <xdr:graphicFrame macro="">
      <xdr:nvGraphicFramePr>
        <xdr:cNvPr id="35" name="Graphique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17322</xdr:colOff>
      <xdr:row>37</xdr:row>
      <xdr:rowOff>0</xdr:rowOff>
    </xdr:to>
    <xdr:grpSp>
      <xdr:nvGrpSpPr>
        <xdr:cNvPr id="2" name="Groupe 1"/>
        <xdr:cNvGrpSpPr/>
      </xdr:nvGrpSpPr>
      <xdr:grpSpPr>
        <a:xfrm>
          <a:off x="12478147295" y="0"/>
          <a:ext cx="6247792" cy="8718176"/>
          <a:chOff x="12476633317" y="972201"/>
          <a:chExt cx="9641772" cy="15907150"/>
        </a:xfrm>
      </xdr:grpSpPr>
      <xdr:pic>
        <xdr:nvPicPr>
          <xdr:cNvPr id="3" name="Image 2" descr="entete.png"/>
          <xdr:cNvPicPr>
            <a:picLocks noChangeAspect="1"/>
          </xdr:cNvPicPr>
        </xdr:nvPicPr>
        <xdr:blipFill>
          <a:blip xmlns:r="http://schemas.openxmlformats.org/officeDocument/2006/relationships" r:embed="rId1"/>
          <a:stretch>
            <a:fillRect/>
          </a:stretch>
        </xdr:blipFill>
        <xdr:spPr>
          <a:xfrm>
            <a:off x="12476633317" y="972201"/>
            <a:ext cx="9641772" cy="1367425"/>
          </a:xfrm>
          <a:prstGeom prst="rect">
            <a:avLst/>
          </a:prstGeom>
        </xdr:spPr>
      </xdr:pic>
      <xdr:grpSp>
        <xdr:nvGrpSpPr>
          <xdr:cNvPr id="4" name="Groupe 3"/>
          <xdr:cNvGrpSpPr/>
        </xdr:nvGrpSpPr>
        <xdr:grpSpPr>
          <a:xfrm>
            <a:off x="12476754386" y="3472888"/>
            <a:ext cx="9520017" cy="13406463"/>
            <a:chOff x="12476780182" y="3377948"/>
            <a:chExt cx="9499153" cy="13157033"/>
          </a:xfrm>
        </xdr:grpSpPr>
        <xdr:pic>
          <xdr:nvPicPr>
            <xdr:cNvPr id="5" name="Image 4" descr="6.jpg"/>
            <xdr:cNvPicPr>
              <a:picLocks noChangeAspect="1"/>
            </xdr:cNvPicPr>
          </xdr:nvPicPr>
          <xdr:blipFill>
            <a:blip xmlns:r="http://schemas.openxmlformats.org/officeDocument/2006/relationships" r:embed="rId2"/>
            <a:srcRect b="4672"/>
            <a:stretch>
              <a:fillRect/>
            </a:stretch>
          </xdr:blipFill>
          <xdr:spPr>
            <a:xfrm>
              <a:off x="12484897965" y="7783428"/>
              <a:ext cx="1353131" cy="1815138"/>
            </a:xfrm>
            <a:prstGeom prst="rect">
              <a:avLst/>
            </a:prstGeom>
          </xdr:spPr>
        </xdr:pic>
        <xdr:pic>
          <xdr:nvPicPr>
            <xdr:cNvPr id="6" name="Image 5" descr="1.jpg"/>
            <xdr:cNvPicPr>
              <a:picLocks noChangeAspect="1"/>
            </xdr:cNvPicPr>
          </xdr:nvPicPr>
          <xdr:blipFill>
            <a:blip xmlns:r="http://schemas.openxmlformats.org/officeDocument/2006/relationships" r:embed="rId3"/>
            <a:srcRect l="31465"/>
            <a:stretch>
              <a:fillRect/>
            </a:stretch>
          </xdr:blipFill>
          <xdr:spPr>
            <a:xfrm>
              <a:off x="12479922041" y="3377948"/>
              <a:ext cx="6357294" cy="970847"/>
            </a:xfrm>
            <a:prstGeom prst="rect">
              <a:avLst/>
            </a:prstGeom>
          </xdr:spPr>
        </xdr:pic>
        <xdr:pic>
          <xdr:nvPicPr>
            <xdr:cNvPr id="7" name="Image 3" descr="3.jpg"/>
            <xdr:cNvPicPr>
              <a:picLocks noChangeAspect="1"/>
            </xdr:cNvPicPr>
          </xdr:nvPicPr>
          <xdr:blipFill>
            <a:blip xmlns:r="http://schemas.openxmlformats.org/officeDocument/2006/relationships" r:embed="rId4"/>
            <a:srcRect l="4855" t="22351" r="2172"/>
            <a:stretch>
              <a:fillRect/>
            </a:stretch>
          </xdr:blipFill>
          <xdr:spPr>
            <a:xfrm>
              <a:off x="12476893790" y="4406155"/>
              <a:ext cx="2973408" cy="560578"/>
            </a:xfrm>
            <a:prstGeom prst="rect">
              <a:avLst/>
            </a:prstGeom>
          </xdr:spPr>
        </xdr:pic>
        <xdr:pic>
          <xdr:nvPicPr>
            <xdr:cNvPr id="8" name="Image 7" descr="2.jpg"/>
            <xdr:cNvPicPr>
              <a:picLocks noChangeAspect="1"/>
            </xdr:cNvPicPr>
          </xdr:nvPicPr>
          <xdr:blipFill>
            <a:blip xmlns:r="http://schemas.openxmlformats.org/officeDocument/2006/relationships" r:embed="rId5"/>
            <a:srcRect t="2861" r="7317"/>
            <a:stretch>
              <a:fillRect/>
            </a:stretch>
          </xdr:blipFill>
          <xdr:spPr>
            <a:xfrm>
              <a:off x="12484896988" y="4417148"/>
              <a:ext cx="1302607" cy="2369356"/>
            </a:xfrm>
            <a:prstGeom prst="rect">
              <a:avLst/>
            </a:prstGeom>
          </xdr:spPr>
        </xdr:pic>
        <xdr:pic>
          <xdr:nvPicPr>
            <xdr:cNvPr id="9" name="Image 8" descr="5.jpg"/>
            <xdr:cNvPicPr>
              <a:picLocks noChangeAspect="1"/>
            </xdr:cNvPicPr>
          </xdr:nvPicPr>
          <xdr:blipFill>
            <a:blip xmlns:r="http://schemas.openxmlformats.org/officeDocument/2006/relationships" r:embed="rId6"/>
            <a:srcRect t="4412" r="1049"/>
            <a:stretch>
              <a:fillRect/>
            </a:stretch>
          </xdr:blipFill>
          <xdr:spPr>
            <a:xfrm>
              <a:off x="12479958369" y="6837635"/>
              <a:ext cx="6263124" cy="890407"/>
            </a:xfrm>
            <a:prstGeom prst="rect">
              <a:avLst/>
            </a:prstGeom>
          </xdr:spPr>
        </xdr:pic>
        <xdr:pic>
          <xdr:nvPicPr>
            <xdr:cNvPr id="10" name="Image 9" descr="9.jpg"/>
            <xdr:cNvPicPr>
              <a:picLocks noChangeAspect="1"/>
            </xdr:cNvPicPr>
          </xdr:nvPicPr>
          <xdr:blipFill>
            <a:blip xmlns:r="http://schemas.openxmlformats.org/officeDocument/2006/relationships" r:embed="rId7"/>
            <a:srcRect r="1244" b="25068"/>
            <a:stretch>
              <a:fillRect/>
            </a:stretch>
          </xdr:blipFill>
          <xdr:spPr>
            <a:xfrm>
              <a:off x="12479973268" y="9611941"/>
              <a:ext cx="6185764" cy="916308"/>
            </a:xfrm>
            <a:prstGeom prst="rect">
              <a:avLst/>
            </a:prstGeom>
          </xdr:spPr>
        </xdr:pic>
        <xdr:pic>
          <xdr:nvPicPr>
            <xdr:cNvPr id="11" name="Image 10" descr="7.jpg"/>
            <xdr:cNvPicPr>
              <a:picLocks noChangeAspect="1"/>
            </xdr:cNvPicPr>
          </xdr:nvPicPr>
          <xdr:blipFill>
            <a:blip xmlns:r="http://schemas.openxmlformats.org/officeDocument/2006/relationships" r:embed="rId8"/>
            <a:srcRect l="7276" r="4305" b="1788"/>
            <a:stretch>
              <a:fillRect/>
            </a:stretch>
          </xdr:blipFill>
          <xdr:spPr>
            <a:xfrm>
              <a:off x="12484897965" y="10901581"/>
              <a:ext cx="1340478" cy="2952553"/>
            </a:xfrm>
            <a:prstGeom prst="rect">
              <a:avLst/>
            </a:prstGeom>
          </xdr:spPr>
        </xdr:pic>
        <xdr:pic>
          <xdr:nvPicPr>
            <xdr:cNvPr id="12" name="Image 11" descr="10.jpg"/>
            <xdr:cNvPicPr>
              <a:picLocks noChangeAspect="1"/>
            </xdr:cNvPicPr>
          </xdr:nvPicPr>
          <xdr:blipFill>
            <a:blip xmlns:r="http://schemas.openxmlformats.org/officeDocument/2006/relationships" r:embed="rId9"/>
            <a:srcRect l="516" t="6196" r="1324"/>
            <a:stretch>
              <a:fillRect/>
            </a:stretch>
          </xdr:blipFill>
          <xdr:spPr>
            <a:xfrm>
              <a:off x="12479966322" y="13983496"/>
              <a:ext cx="6169551" cy="877333"/>
            </a:xfrm>
            <a:prstGeom prst="rect">
              <a:avLst/>
            </a:prstGeom>
          </xdr:spPr>
        </xdr:pic>
        <xdr:pic>
          <xdr:nvPicPr>
            <xdr:cNvPr id="13" name="Image 12" descr="11.jpg"/>
            <xdr:cNvPicPr>
              <a:picLocks noChangeAspect="1"/>
            </xdr:cNvPicPr>
          </xdr:nvPicPr>
          <xdr:blipFill>
            <a:blip xmlns:r="http://schemas.openxmlformats.org/officeDocument/2006/relationships" r:embed="rId10"/>
            <a:srcRect r="4168"/>
            <a:stretch>
              <a:fillRect/>
            </a:stretch>
          </xdr:blipFill>
          <xdr:spPr>
            <a:xfrm>
              <a:off x="12484904252" y="14915919"/>
              <a:ext cx="1342743" cy="1619062"/>
            </a:xfrm>
            <a:prstGeom prst="rect">
              <a:avLst/>
            </a:prstGeom>
          </xdr:spPr>
        </xdr:pic>
        <xdr:pic>
          <xdr:nvPicPr>
            <xdr:cNvPr id="14" name="Image 13" descr="4.jpg"/>
            <xdr:cNvPicPr>
              <a:picLocks noChangeAspect="1"/>
            </xdr:cNvPicPr>
          </xdr:nvPicPr>
          <xdr:blipFill>
            <a:blip xmlns:r="http://schemas.openxmlformats.org/officeDocument/2006/relationships" r:embed="rId11"/>
            <a:srcRect l="11129" t="687" r="1318" b="95448"/>
            <a:stretch>
              <a:fillRect/>
            </a:stretch>
          </xdr:blipFill>
          <xdr:spPr>
            <a:xfrm>
              <a:off x="12476780182" y="6244889"/>
              <a:ext cx="3011766" cy="548234"/>
            </a:xfrm>
            <a:prstGeom prst="rect">
              <a:avLst/>
            </a:prstGeom>
          </xdr:spPr>
        </xdr:pic>
        <xdr:pic>
          <xdr:nvPicPr>
            <xdr:cNvPr id="15" name="Image 14" descr="4.jpg"/>
            <xdr:cNvPicPr>
              <a:picLocks noChangeAspect="1"/>
            </xdr:cNvPicPr>
          </xdr:nvPicPr>
          <xdr:blipFill>
            <a:blip xmlns:r="http://schemas.openxmlformats.org/officeDocument/2006/relationships" r:embed="rId11"/>
            <a:srcRect l="46473" t="21839" r="1169" b="74515"/>
            <a:stretch>
              <a:fillRect/>
            </a:stretch>
          </xdr:blipFill>
          <xdr:spPr>
            <a:xfrm>
              <a:off x="12477359906" y="8635548"/>
              <a:ext cx="1853747" cy="613904"/>
            </a:xfrm>
            <a:prstGeom prst="rect">
              <a:avLst/>
            </a:prstGeom>
          </xdr:spPr>
        </xdr:pic>
        <xdr:pic>
          <xdr:nvPicPr>
            <xdr:cNvPr id="16" name="Image 15" descr="4.jpg"/>
            <xdr:cNvPicPr>
              <a:picLocks noChangeAspect="1"/>
            </xdr:cNvPicPr>
          </xdr:nvPicPr>
          <xdr:blipFill>
            <a:blip xmlns:r="http://schemas.openxmlformats.org/officeDocument/2006/relationships" r:embed="rId11"/>
            <a:srcRect l="45228" t="42334" r="2322" b="53342"/>
            <a:stretch>
              <a:fillRect/>
            </a:stretch>
          </xdr:blipFill>
          <xdr:spPr>
            <a:xfrm>
              <a:off x="12477403131" y="10317683"/>
              <a:ext cx="1805359" cy="550398"/>
            </a:xfrm>
            <a:prstGeom prst="rect">
              <a:avLst/>
            </a:prstGeom>
          </xdr:spPr>
        </xdr:pic>
        <xdr:pic>
          <xdr:nvPicPr>
            <xdr:cNvPr id="17" name="Image 16" descr="4.jpg"/>
            <xdr:cNvPicPr>
              <a:picLocks noChangeAspect="1"/>
            </xdr:cNvPicPr>
          </xdr:nvPicPr>
          <xdr:blipFill>
            <a:blip xmlns:r="http://schemas.openxmlformats.org/officeDocument/2006/relationships" r:embed="rId11"/>
            <a:srcRect l="44019" t="81511" r="1652" b="13847"/>
            <a:stretch>
              <a:fillRect/>
            </a:stretch>
          </xdr:blipFill>
          <xdr:spPr>
            <a:xfrm>
              <a:off x="12477459483" y="14530499"/>
              <a:ext cx="1765122" cy="638203"/>
            </a:xfrm>
            <a:prstGeom prst="rect">
              <a:avLst/>
            </a:prstGeom>
          </xdr:spPr>
        </xdr:pic>
      </xdr:grp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17691</xdr:colOff>
      <xdr:row>148</xdr:row>
      <xdr:rowOff>0</xdr:rowOff>
    </xdr:from>
    <xdr:to>
      <xdr:col>23</xdr:col>
      <xdr:colOff>395970</xdr:colOff>
      <xdr:row>165</xdr:row>
      <xdr:rowOff>151039</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130</xdr:row>
      <xdr:rowOff>12247</xdr:rowOff>
    </xdr:from>
    <xdr:to>
      <xdr:col>24</xdr:col>
      <xdr:colOff>13606</xdr:colOff>
      <xdr:row>147</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137</xdr:row>
      <xdr:rowOff>66675</xdr:rowOff>
    </xdr:from>
    <xdr:to>
      <xdr:col>9</xdr:col>
      <xdr:colOff>200025</xdr:colOff>
      <xdr:row>157</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176</xdr:row>
      <xdr:rowOff>9525</xdr:rowOff>
    </xdr:from>
    <xdr:to>
      <xdr:col>5</xdr:col>
      <xdr:colOff>352425</xdr:colOff>
      <xdr:row>187</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176</xdr:row>
      <xdr:rowOff>0</xdr:rowOff>
    </xdr:from>
    <xdr:to>
      <xdr:col>11</xdr:col>
      <xdr:colOff>323850</xdr:colOff>
      <xdr:row>187</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175</xdr:row>
      <xdr:rowOff>161924</xdr:rowOff>
    </xdr:from>
    <xdr:to>
      <xdr:col>18</xdr:col>
      <xdr:colOff>342901</xdr:colOff>
      <xdr:row>187</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187</xdr:row>
      <xdr:rowOff>123824</xdr:rowOff>
    </xdr:from>
    <xdr:to>
      <xdr:col>5</xdr:col>
      <xdr:colOff>352425</xdr:colOff>
      <xdr:row>198</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187</xdr:row>
      <xdr:rowOff>123825</xdr:rowOff>
    </xdr:from>
    <xdr:to>
      <xdr:col>11</xdr:col>
      <xdr:colOff>323850</xdr:colOff>
      <xdr:row>198</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187</xdr:row>
      <xdr:rowOff>133350</xdr:rowOff>
    </xdr:from>
    <xdr:to>
      <xdr:col>18</xdr:col>
      <xdr:colOff>333375</xdr:colOff>
      <xdr:row>198</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199</xdr:row>
      <xdr:rowOff>76199</xdr:rowOff>
    </xdr:from>
    <xdr:to>
      <xdr:col>5</xdr:col>
      <xdr:colOff>352425</xdr:colOff>
      <xdr:row>210</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199</xdr:row>
      <xdr:rowOff>85724</xdr:rowOff>
    </xdr:from>
    <xdr:to>
      <xdr:col>11</xdr:col>
      <xdr:colOff>314325</xdr:colOff>
      <xdr:row>210</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199</xdr:row>
      <xdr:rowOff>76199</xdr:rowOff>
    </xdr:from>
    <xdr:to>
      <xdr:col>18</xdr:col>
      <xdr:colOff>333375</xdr:colOff>
      <xdr:row>210</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343125</xdr:colOff>
      <xdr:row>176</xdr:row>
      <xdr:rowOff>9524</xdr:rowOff>
    </xdr:from>
    <xdr:to>
      <xdr:col>24</xdr:col>
      <xdr:colOff>247650</xdr:colOff>
      <xdr:row>187</xdr:row>
      <xdr:rowOff>13381</xdr:rowOff>
    </xdr:to>
    <xdr:graphicFrame macro="">
      <xdr:nvGraphicFramePr>
        <xdr:cNvPr id="16"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333600</xdr:colOff>
      <xdr:row>187</xdr:row>
      <xdr:rowOff>123824</xdr:rowOff>
    </xdr:from>
    <xdr:to>
      <xdr:col>24</xdr:col>
      <xdr:colOff>238125</xdr:colOff>
      <xdr:row>198</xdr:row>
      <xdr:rowOff>127681</xdr:rowOff>
    </xdr:to>
    <xdr:graphicFrame macro="">
      <xdr:nvGraphicFramePr>
        <xdr:cNvPr id="1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343125</xdr:colOff>
      <xdr:row>199</xdr:row>
      <xdr:rowOff>85724</xdr:rowOff>
    </xdr:from>
    <xdr:to>
      <xdr:col>24</xdr:col>
      <xdr:colOff>247650</xdr:colOff>
      <xdr:row>210</xdr:row>
      <xdr:rowOff>89581</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41</xdr:col>
      <xdr:colOff>19050</xdr:colOff>
      <xdr:row>30</xdr:row>
      <xdr:rowOff>114300</xdr:rowOff>
    </xdr:from>
    <xdr:to>
      <xdr:col>46</xdr:col>
      <xdr:colOff>434975</xdr:colOff>
      <xdr:row>42</xdr:row>
      <xdr:rowOff>161925</xdr:rowOff>
    </xdr:to>
    <xdr:graphicFrame macro="">
      <xdr:nvGraphicFramePr>
        <xdr:cNvPr id="19"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40</xdr:col>
      <xdr:colOff>396875</xdr:colOff>
      <xdr:row>17</xdr:row>
      <xdr:rowOff>69850</xdr:rowOff>
    </xdr:from>
    <xdr:to>
      <xdr:col>46</xdr:col>
      <xdr:colOff>438150</xdr:colOff>
      <xdr:row>29</xdr:row>
      <xdr:rowOff>184150</xdr:rowOff>
    </xdr:to>
    <xdr:graphicFrame macro="">
      <xdr:nvGraphicFramePr>
        <xdr:cNvPr id="20" name="Graphique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241299</xdr:colOff>
      <xdr:row>3</xdr:row>
      <xdr:rowOff>31750</xdr:rowOff>
    </xdr:from>
    <xdr:to>
      <xdr:col>49</xdr:col>
      <xdr:colOff>33130</xdr:colOff>
      <xdr:row>14</xdr:row>
      <xdr:rowOff>140805</xdr:rowOff>
    </xdr:to>
    <xdr:graphicFrame macro="">
      <xdr:nvGraphicFramePr>
        <xdr:cNvPr id="21" name="Graphique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357868</xdr:colOff>
      <xdr:row>4</xdr:row>
      <xdr:rowOff>323850</xdr:rowOff>
    </xdr:from>
    <xdr:to>
      <xdr:col>18</xdr:col>
      <xdr:colOff>710293</xdr:colOff>
      <xdr:row>14</xdr:row>
      <xdr:rowOff>17689</xdr:rowOff>
    </xdr:to>
    <xdr:graphicFrame macro="">
      <xdr:nvGraphicFramePr>
        <xdr:cNvPr id="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333375</xdr:colOff>
      <xdr:row>14</xdr:row>
      <xdr:rowOff>91169</xdr:rowOff>
    </xdr:from>
    <xdr:to>
      <xdr:col>18</xdr:col>
      <xdr:colOff>676275</xdr:colOff>
      <xdr:row>23</xdr:row>
      <xdr:rowOff>0</xdr:rowOff>
    </xdr:to>
    <xdr:graphicFrame macro="">
      <xdr:nvGraphicFramePr>
        <xdr:cNvPr id="9"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361950</xdr:colOff>
      <xdr:row>23</xdr:row>
      <xdr:rowOff>0</xdr:rowOff>
    </xdr:from>
    <xdr:to>
      <xdr:col>18</xdr:col>
      <xdr:colOff>704850</xdr:colOff>
      <xdr:row>31</xdr:row>
      <xdr:rowOff>155122</xdr:rowOff>
    </xdr:to>
    <xdr:graphicFrame macro="">
      <xdr:nvGraphicFramePr>
        <xdr:cNvPr id="1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357868</xdr:colOff>
      <xdr:row>32</xdr:row>
      <xdr:rowOff>0</xdr:rowOff>
    </xdr:from>
    <xdr:to>
      <xdr:col>18</xdr:col>
      <xdr:colOff>710293</xdr:colOff>
      <xdr:row>40</xdr:row>
      <xdr:rowOff>13607</xdr:rowOff>
    </xdr:to>
    <xdr:graphicFrame macro="">
      <xdr:nvGraphicFramePr>
        <xdr:cNvPr id="1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108856</xdr:colOff>
      <xdr:row>37</xdr:row>
      <xdr:rowOff>95249</xdr:rowOff>
    </xdr:from>
    <xdr:to>
      <xdr:col>14</xdr:col>
      <xdr:colOff>449034</xdr:colOff>
      <xdr:row>46</xdr:row>
      <xdr:rowOff>149678</xdr:rowOff>
    </xdr:to>
    <xdr:graphicFrame macro="">
      <xdr:nvGraphicFramePr>
        <xdr:cNvPr id="1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17322</xdr:colOff>
      <xdr:row>37</xdr:row>
      <xdr:rowOff>0</xdr:rowOff>
    </xdr:to>
    <xdr:grpSp>
      <xdr:nvGrpSpPr>
        <xdr:cNvPr id="2" name="Groupe 1"/>
        <xdr:cNvGrpSpPr/>
      </xdr:nvGrpSpPr>
      <xdr:grpSpPr>
        <a:xfrm>
          <a:off x="12478147295" y="0"/>
          <a:ext cx="6247792" cy="8718176"/>
          <a:chOff x="12476633317" y="972201"/>
          <a:chExt cx="9641772" cy="15907150"/>
        </a:xfrm>
      </xdr:grpSpPr>
      <xdr:pic>
        <xdr:nvPicPr>
          <xdr:cNvPr id="3" name="Image 2" descr="entete.png"/>
          <xdr:cNvPicPr>
            <a:picLocks noChangeAspect="1"/>
          </xdr:cNvPicPr>
        </xdr:nvPicPr>
        <xdr:blipFill>
          <a:blip xmlns:r="http://schemas.openxmlformats.org/officeDocument/2006/relationships" r:embed="rId1"/>
          <a:stretch>
            <a:fillRect/>
          </a:stretch>
        </xdr:blipFill>
        <xdr:spPr>
          <a:xfrm>
            <a:off x="12476633317" y="972201"/>
            <a:ext cx="9641772" cy="1367425"/>
          </a:xfrm>
          <a:prstGeom prst="rect">
            <a:avLst/>
          </a:prstGeom>
        </xdr:spPr>
      </xdr:pic>
      <xdr:grpSp>
        <xdr:nvGrpSpPr>
          <xdr:cNvPr id="4" name="Groupe 3"/>
          <xdr:cNvGrpSpPr/>
        </xdr:nvGrpSpPr>
        <xdr:grpSpPr>
          <a:xfrm>
            <a:off x="12476754386" y="3472888"/>
            <a:ext cx="9520017" cy="13406463"/>
            <a:chOff x="12476780182" y="3377948"/>
            <a:chExt cx="9499153" cy="13157033"/>
          </a:xfrm>
        </xdr:grpSpPr>
        <xdr:pic>
          <xdr:nvPicPr>
            <xdr:cNvPr id="5" name="Image 4" descr="6.jpg"/>
            <xdr:cNvPicPr>
              <a:picLocks noChangeAspect="1"/>
            </xdr:cNvPicPr>
          </xdr:nvPicPr>
          <xdr:blipFill>
            <a:blip xmlns:r="http://schemas.openxmlformats.org/officeDocument/2006/relationships" r:embed="rId2"/>
            <a:srcRect b="4672"/>
            <a:stretch>
              <a:fillRect/>
            </a:stretch>
          </xdr:blipFill>
          <xdr:spPr>
            <a:xfrm>
              <a:off x="12484897965" y="7783428"/>
              <a:ext cx="1353131" cy="1815138"/>
            </a:xfrm>
            <a:prstGeom prst="rect">
              <a:avLst/>
            </a:prstGeom>
          </xdr:spPr>
        </xdr:pic>
        <xdr:pic>
          <xdr:nvPicPr>
            <xdr:cNvPr id="6" name="Image 5" descr="1.jpg"/>
            <xdr:cNvPicPr>
              <a:picLocks noChangeAspect="1"/>
            </xdr:cNvPicPr>
          </xdr:nvPicPr>
          <xdr:blipFill>
            <a:blip xmlns:r="http://schemas.openxmlformats.org/officeDocument/2006/relationships" r:embed="rId3"/>
            <a:srcRect l="31465"/>
            <a:stretch>
              <a:fillRect/>
            </a:stretch>
          </xdr:blipFill>
          <xdr:spPr>
            <a:xfrm>
              <a:off x="12479922041" y="3377948"/>
              <a:ext cx="6357294" cy="970847"/>
            </a:xfrm>
            <a:prstGeom prst="rect">
              <a:avLst/>
            </a:prstGeom>
          </xdr:spPr>
        </xdr:pic>
        <xdr:pic>
          <xdr:nvPicPr>
            <xdr:cNvPr id="7" name="Image 3" descr="3.jpg"/>
            <xdr:cNvPicPr>
              <a:picLocks noChangeAspect="1"/>
            </xdr:cNvPicPr>
          </xdr:nvPicPr>
          <xdr:blipFill>
            <a:blip xmlns:r="http://schemas.openxmlformats.org/officeDocument/2006/relationships" r:embed="rId4"/>
            <a:srcRect l="4855" t="22351" r="2172"/>
            <a:stretch>
              <a:fillRect/>
            </a:stretch>
          </xdr:blipFill>
          <xdr:spPr>
            <a:xfrm>
              <a:off x="12476893790" y="4406155"/>
              <a:ext cx="2973408" cy="560578"/>
            </a:xfrm>
            <a:prstGeom prst="rect">
              <a:avLst/>
            </a:prstGeom>
          </xdr:spPr>
        </xdr:pic>
        <xdr:pic>
          <xdr:nvPicPr>
            <xdr:cNvPr id="8" name="Image 7" descr="2.jpg"/>
            <xdr:cNvPicPr>
              <a:picLocks noChangeAspect="1"/>
            </xdr:cNvPicPr>
          </xdr:nvPicPr>
          <xdr:blipFill>
            <a:blip xmlns:r="http://schemas.openxmlformats.org/officeDocument/2006/relationships" r:embed="rId5"/>
            <a:srcRect t="2861" r="7317"/>
            <a:stretch>
              <a:fillRect/>
            </a:stretch>
          </xdr:blipFill>
          <xdr:spPr>
            <a:xfrm>
              <a:off x="12484896988" y="4417148"/>
              <a:ext cx="1302607" cy="2369356"/>
            </a:xfrm>
            <a:prstGeom prst="rect">
              <a:avLst/>
            </a:prstGeom>
          </xdr:spPr>
        </xdr:pic>
        <xdr:pic>
          <xdr:nvPicPr>
            <xdr:cNvPr id="9" name="Image 8" descr="5.jpg"/>
            <xdr:cNvPicPr>
              <a:picLocks noChangeAspect="1"/>
            </xdr:cNvPicPr>
          </xdr:nvPicPr>
          <xdr:blipFill>
            <a:blip xmlns:r="http://schemas.openxmlformats.org/officeDocument/2006/relationships" r:embed="rId6"/>
            <a:srcRect t="4412" r="1049"/>
            <a:stretch>
              <a:fillRect/>
            </a:stretch>
          </xdr:blipFill>
          <xdr:spPr>
            <a:xfrm>
              <a:off x="12479958369" y="6837635"/>
              <a:ext cx="6263124" cy="890407"/>
            </a:xfrm>
            <a:prstGeom prst="rect">
              <a:avLst/>
            </a:prstGeom>
          </xdr:spPr>
        </xdr:pic>
        <xdr:pic>
          <xdr:nvPicPr>
            <xdr:cNvPr id="10" name="Image 9" descr="9.jpg"/>
            <xdr:cNvPicPr>
              <a:picLocks noChangeAspect="1"/>
            </xdr:cNvPicPr>
          </xdr:nvPicPr>
          <xdr:blipFill>
            <a:blip xmlns:r="http://schemas.openxmlformats.org/officeDocument/2006/relationships" r:embed="rId7"/>
            <a:srcRect r="1244" b="25068"/>
            <a:stretch>
              <a:fillRect/>
            </a:stretch>
          </xdr:blipFill>
          <xdr:spPr>
            <a:xfrm>
              <a:off x="12479973268" y="9611941"/>
              <a:ext cx="6185764" cy="916308"/>
            </a:xfrm>
            <a:prstGeom prst="rect">
              <a:avLst/>
            </a:prstGeom>
          </xdr:spPr>
        </xdr:pic>
        <xdr:pic>
          <xdr:nvPicPr>
            <xdr:cNvPr id="11" name="Image 10" descr="7.jpg"/>
            <xdr:cNvPicPr>
              <a:picLocks noChangeAspect="1"/>
            </xdr:cNvPicPr>
          </xdr:nvPicPr>
          <xdr:blipFill>
            <a:blip xmlns:r="http://schemas.openxmlformats.org/officeDocument/2006/relationships" r:embed="rId8"/>
            <a:srcRect l="7276" r="4305" b="1788"/>
            <a:stretch>
              <a:fillRect/>
            </a:stretch>
          </xdr:blipFill>
          <xdr:spPr>
            <a:xfrm>
              <a:off x="12484897965" y="10901581"/>
              <a:ext cx="1340478" cy="2952553"/>
            </a:xfrm>
            <a:prstGeom prst="rect">
              <a:avLst/>
            </a:prstGeom>
          </xdr:spPr>
        </xdr:pic>
        <xdr:pic>
          <xdr:nvPicPr>
            <xdr:cNvPr id="12" name="Image 11" descr="10.jpg"/>
            <xdr:cNvPicPr>
              <a:picLocks noChangeAspect="1"/>
            </xdr:cNvPicPr>
          </xdr:nvPicPr>
          <xdr:blipFill>
            <a:blip xmlns:r="http://schemas.openxmlformats.org/officeDocument/2006/relationships" r:embed="rId9"/>
            <a:srcRect l="516" t="6196" r="1324"/>
            <a:stretch>
              <a:fillRect/>
            </a:stretch>
          </xdr:blipFill>
          <xdr:spPr>
            <a:xfrm>
              <a:off x="12479966322" y="13983496"/>
              <a:ext cx="6169551" cy="877333"/>
            </a:xfrm>
            <a:prstGeom prst="rect">
              <a:avLst/>
            </a:prstGeom>
          </xdr:spPr>
        </xdr:pic>
        <xdr:pic>
          <xdr:nvPicPr>
            <xdr:cNvPr id="13" name="Image 12" descr="11.jpg"/>
            <xdr:cNvPicPr>
              <a:picLocks noChangeAspect="1"/>
            </xdr:cNvPicPr>
          </xdr:nvPicPr>
          <xdr:blipFill>
            <a:blip xmlns:r="http://schemas.openxmlformats.org/officeDocument/2006/relationships" r:embed="rId10"/>
            <a:srcRect r="4168"/>
            <a:stretch>
              <a:fillRect/>
            </a:stretch>
          </xdr:blipFill>
          <xdr:spPr>
            <a:xfrm>
              <a:off x="12484904252" y="14915919"/>
              <a:ext cx="1342743" cy="1619062"/>
            </a:xfrm>
            <a:prstGeom prst="rect">
              <a:avLst/>
            </a:prstGeom>
          </xdr:spPr>
        </xdr:pic>
        <xdr:pic>
          <xdr:nvPicPr>
            <xdr:cNvPr id="14" name="Image 13" descr="4.jpg"/>
            <xdr:cNvPicPr>
              <a:picLocks noChangeAspect="1"/>
            </xdr:cNvPicPr>
          </xdr:nvPicPr>
          <xdr:blipFill>
            <a:blip xmlns:r="http://schemas.openxmlformats.org/officeDocument/2006/relationships" r:embed="rId11"/>
            <a:srcRect l="11129" t="687" r="1318" b="95448"/>
            <a:stretch>
              <a:fillRect/>
            </a:stretch>
          </xdr:blipFill>
          <xdr:spPr>
            <a:xfrm>
              <a:off x="12476780182" y="6244889"/>
              <a:ext cx="3011766" cy="548234"/>
            </a:xfrm>
            <a:prstGeom prst="rect">
              <a:avLst/>
            </a:prstGeom>
          </xdr:spPr>
        </xdr:pic>
        <xdr:pic>
          <xdr:nvPicPr>
            <xdr:cNvPr id="15" name="Image 14" descr="4.jpg"/>
            <xdr:cNvPicPr>
              <a:picLocks noChangeAspect="1"/>
            </xdr:cNvPicPr>
          </xdr:nvPicPr>
          <xdr:blipFill>
            <a:blip xmlns:r="http://schemas.openxmlformats.org/officeDocument/2006/relationships" r:embed="rId11"/>
            <a:srcRect l="46473" t="21839" r="1169" b="74515"/>
            <a:stretch>
              <a:fillRect/>
            </a:stretch>
          </xdr:blipFill>
          <xdr:spPr>
            <a:xfrm>
              <a:off x="12477359906" y="8635548"/>
              <a:ext cx="1853747" cy="613904"/>
            </a:xfrm>
            <a:prstGeom prst="rect">
              <a:avLst/>
            </a:prstGeom>
          </xdr:spPr>
        </xdr:pic>
        <xdr:pic>
          <xdr:nvPicPr>
            <xdr:cNvPr id="16" name="Image 15" descr="4.jpg"/>
            <xdr:cNvPicPr>
              <a:picLocks noChangeAspect="1"/>
            </xdr:cNvPicPr>
          </xdr:nvPicPr>
          <xdr:blipFill>
            <a:blip xmlns:r="http://schemas.openxmlformats.org/officeDocument/2006/relationships" r:embed="rId11"/>
            <a:srcRect l="45228" t="42334" r="2322" b="53342"/>
            <a:stretch>
              <a:fillRect/>
            </a:stretch>
          </xdr:blipFill>
          <xdr:spPr>
            <a:xfrm>
              <a:off x="12477403131" y="10317683"/>
              <a:ext cx="1805359" cy="550398"/>
            </a:xfrm>
            <a:prstGeom prst="rect">
              <a:avLst/>
            </a:prstGeom>
          </xdr:spPr>
        </xdr:pic>
        <xdr:pic>
          <xdr:nvPicPr>
            <xdr:cNvPr id="17" name="Image 16" descr="4.jpg"/>
            <xdr:cNvPicPr>
              <a:picLocks noChangeAspect="1"/>
            </xdr:cNvPicPr>
          </xdr:nvPicPr>
          <xdr:blipFill>
            <a:blip xmlns:r="http://schemas.openxmlformats.org/officeDocument/2006/relationships" r:embed="rId11"/>
            <a:srcRect l="44019" t="81511" r="1652" b="13847"/>
            <a:stretch>
              <a:fillRect/>
            </a:stretch>
          </xdr:blipFill>
          <xdr:spPr>
            <a:xfrm>
              <a:off x="12477459483" y="14530499"/>
              <a:ext cx="1765122" cy="638203"/>
            </a:xfrm>
            <a:prstGeom prst="rect">
              <a:avLst/>
            </a:prstGeom>
          </xdr:spPr>
        </xdr:pic>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444211</xdr:colOff>
      <xdr:row>15</xdr:row>
      <xdr:rowOff>48057</xdr:rowOff>
    </xdr:from>
    <xdr:to>
      <xdr:col>5</xdr:col>
      <xdr:colOff>142875</xdr:colOff>
      <xdr:row>31</xdr:row>
      <xdr:rowOff>79375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447675</xdr:colOff>
      <xdr:row>37</xdr:row>
      <xdr:rowOff>37753</xdr:rowOff>
    </xdr:from>
    <xdr:to>
      <xdr:col>4</xdr:col>
      <xdr:colOff>481853</xdr:colOff>
      <xdr:row>48</xdr:row>
      <xdr:rowOff>89647</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ououniahmed2@gmail.com" TargetMode="External"/><Relationship Id="rId2" Type="http://schemas.openxmlformats.org/officeDocument/2006/relationships/hyperlink" Target="https://www.youtube.com/watch?v=2D_txm2jfPM" TargetMode="External"/><Relationship Id="rId1" Type="http://schemas.openxmlformats.org/officeDocument/2006/relationships/hyperlink" Target="https://www.youtube.com/watch?v=2D_txm2jfP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facebook.com/bououni.ahme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3" tint="0.39997558519241921"/>
  </sheetPr>
  <dimension ref="A1:J65"/>
  <sheetViews>
    <sheetView rightToLeft="1" topLeftCell="A37" zoomScale="85" zoomScaleNormal="85" zoomScaleSheetLayoutView="115" workbookViewId="0">
      <selection activeCell="B54" sqref="B54"/>
    </sheetView>
  </sheetViews>
  <sheetFormatPr baseColWidth="10" defaultColWidth="9.140625" defaultRowHeight="15"/>
  <cols>
    <col min="1" max="1" width="3.7109375" customWidth="1"/>
    <col min="9" max="9" width="10.42578125" customWidth="1"/>
    <col min="10" max="10" width="13" customWidth="1"/>
  </cols>
  <sheetData>
    <row r="1" spans="1:10" s="123" customFormat="1" ht="18.75">
      <c r="A1" s="307"/>
      <c r="B1" s="307" t="s">
        <v>147</v>
      </c>
      <c r="C1" s="307"/>
      <c r="D1" s="307"/>
      <c r="E1" s="307"/>
      <c r="F1" s="307"/>
      <c r="G1" s="307"/>
      <c r="H1" s="307"/>
      <c r="I1" s="307"/>
      <c r="J1" s="307"/>
    </row>
    <row r="2" spans="1:10" ht="18.75">
      <c r="A2" s="308" t="s">
        <v>148</v>
      </c>
      <c r="B2" s="123"/>
    </row>
    <row r="4" spans="1:10" s="308" customFormat="1" ht="12.75">
      <c r="B4" s="202" t="s">
        <v>149</v>
      </c>
      <c r="H4" s="309" t="s">
        <v>14</v>
      </c>
    </row>
    <row r="5" spans="1:10" s="308" customFormat="1" ht="12.75">
      <c r="B5" s="308" t="s">
        <v>150</v>
      </c>
      <c r="J5" s="310" t="s">
        <v>15</v>
      </c>
    </row>
    <row r="6" spans="1:10" s="308" customFormat="1" ht="12.75">
      <c r="B6" s="308" t="s">
        <v>151</v>
      </c>
      <c r="J6" s="311" t="s">
        <v>152</v>
      </c>
    </row>
    <row r="7" spans="1:10" s="308" customFormat="1" ht="12.75">
      <c r="B7" s="308" t="s">
        <v>153</v>
      </c>
      <c r="J7" s="311" t="s">
        <v>154</v>
      </c>
    </row>
    <row r="8" spans="1:10" s="123" customFormat="1" ht="18.75">
      <c r="A8" s="307"/>
      <c r="B8" s="307" t="s">
        <v>83</v>
      </c>
      <c r="C8" s="307"/>
      <c r="D8" s="307"/>
      <c r="E8" s="307"/>
      <c r="F8" s="307"/>
      <c r="G8" s="307"/>
      <c r="H8" s="307"/>
      <c r="I8" s="307"/>
      <c r="J8" s="307"/>
    </row>
    <row r="9" spans="1:10" ht="19.5" thickBot="1">
      <c r="A9" s="312" t="s">
        <v>76</v>
      </c>
      <c r="B9" s="123"/>
    </row>
    <row r="10" spans="1:10">
      <c r="A10" s="124" t="s">
        <v>77</v>
      </c>
      <c r="B10" s="124"/>
      <c r="C10" s="124"/>
      <c r="D10" s="124"/>
      <c r="G10" s="315" t="s">
        <v>122</v>
      </c>
      <c r="H10" s="316"/>
      <c r="I10" s="317"/>
    </row>
    <row r="11" spans="1:10">
      <c r="B11" t="s">
        <v>73</v>
      </c>
      <c r="G11" s="251"/>
      <c r="H11" s="318" t="s">
        <v>11</v>
      </c>
      <c r="I11" s="319"/>
    </row>
    <row r="12" spans="1:10">
      <c r="B12" t="s">
        <v>74</v>
      </c>
      <c r="G12" s="252"/>
      <c r="H12" s="318" t="s">
        <v>12</v>
      </c>
      <c r="I12" s="319"/>
    </row>
    <row r="13" spans="1:10" ht="15.75" thickBot="1">
      <c r="B13" t="s">
        <v>75</v>
      </c>
      <c r="G13" s="253">
        <v>7.77</v>
      </c>
      <c r="H13" s="320" t="s">
        <v>13</v>
      </c>
      <c r="I13" s="321"/>
    </row>
    <row r="14" spans="1:10">
      <c r="B14" t="s">
        <v>79</v>
      </c>
    </row>
    <row r="15" spans="1:10">
      <c r="B15" t="s">
        <v>78</v>
      </c>
    </row>
    <row r="16" spans="1:10" ht="6" customHeight="1"/>
    <row r="17" spans="1:10">
      <c r="A17" s="124" t="s">
        <v>80</v>
      </c>
    </row>
    <row r="18" spans="1:10">
      <c r="B18" t="s">
        <v>106</v>
      </c>
    </row>
    <row r="19" spans="1:10" ht="6" customHeight="1"/>
    <row r="20" spans="1:10">
      <c r="A20" s="124" t="s">
        <v>81</v>
      </c>
    </row>
    <row r="21" spans="1:10">
      <c r="B21" t="s">
        <v>82</v>
      </c>
    </row>
    <row r="22" spans="1:10" ht="9" customHeight="1"/>
    <row r="23" spans="1:10" s="215" customFormat="1" ht="20.25" customHeight="1">
      <c r="A23" s="213"/>
      <c r="B23" s="307" t="s">
        <v>123</v>
      </c>
      <c r="C23" s="213"/>
      <c r="D23" s="213"/>
      <c r="E23" s="213"/>
      <c r="F23" s="214"/>
      <c r="G23" s="214"/>
      <c r="H23" s="214"/>
      <c r="I23" s="214"/>
      <c r="J23" s="214"/>
    </row>
    <row r="24" spans="1:10" ht="6.75" customHeight="1" thickBot="1"/>
    <row r="25" spans="1:10">
      <c r="A25" s="212" t="s">
        <v>85</v>
      </c>
      <c r="B25" s="211"/>
      <c r="C25" s="211"/>
      <c r="D25" s="211"/>
      <c r="E25" s="211"/>
      <c r="F25" s="211"/>
      <c r="G25" s="211"/>
      <c r="I25" s="313" t="s">
        <v>140</v>
      </c>
      <c r="J25" s="314"/>
    </row>
    <row r="26" spans="1:10">
      <c r="A26" s="210">
        <v>1</v>
      </c>
      <c r="B26" s="211" t="s">
        <v>84</v>
      </c>
      <c r="C26" s="211"/>
      <c r="D26" s="211"/>
      <c r="E26" s="211"/>
      <c r="F26" s="211"/>
      <c r="G26" s="211"/>
      <c r="I26" s="322" t="s">
        <v>141</v>
      </c>
      <c r="J26" s="323"/>
    </row>
    <row r="27" spans="1:10" ht="16.5" thickBot="1">
      <c r="A27" s="210">
        <v>2</v>
      </c>
      <c r="B27" s="211" t="s">
        <v>86</v>
      </c>
      <c r="C27" s="211"/>
      <c r="D27" s="211"/>
      <c r="E27" s="211"/>
      <c r="F27" s="211"/>
      <c r="G27" s="211"/>
      <c r="I27" s="324" t="s">
        <v>142</v>
      </c>
      <c r="J27" s="325"/>
    </row>
    <row r="28" spans="1:10">
      <c r="A28" s="210">
        <v>3</v>
      </c>
      <c r="B28" s="211" t="s">
        <v>155</v>
      </c>
      <c r="C28" s="211"/>
      <c r="D28" s="211"/>
      <c r="E28" s="211"/>
      <c r="F28" s="211"/>
      <c r="G28" s="211"/>
      <c r="I28" s="305"/>
      <c r="J28" s="305"/>
    </row>
    <row r="29" spans="1:10" ht="15.75" thickBot="1">
      <c r="A29" s="211"/>
      <c r="B29" s="211"/>
      <c r="C29" s="211"/>
      <c r="D29" s="211"/>
      <c r="E29" s="211"/>
      <c r="F29" s="211"/>
      <c r="G29" s="211"/>
      <c r="I29" s="305"/>
      <c r="J29" s="305"/>
    </row>
    <row r="30" spans="1:10">
      <c r="A30" s="212" t="s">
        <v>87</v>
      </c>
      <c r="B30" s="211"/>
      <c r="C30" s="211"/>
      <c r="D30" s="211"/>
      <c r="E30" s="211"/>
      <c r="F30" s="211"/>
      <c r="G30" s="211"/>
      <c r="I30" s="313" t="s">
        <v>143</v>
      </c>
      <c r="J30" s="314"/>
    </row>
    <row r="31" spans="1:10">
      <c r="A31" s="210">
        <v>1</v>
      </c>
      <c r="B31" s="211" t="s">
        <v>155</v>
      </c>
      <c r="C31" s="211"/>
      <c r="D31" s="211"/>
      <c r="E31" s="211"/>
      <c r="F31" s="211"/>
      <c r="G31" s="211"/>
      <c r="I31" s="322" t="s">
        <v>144</v>
      </c>
      <c r="J31" s="323"/>
    </row>
    <row r="32" spans="1:10" ht="16.5" thickBot="1">
      <c r="A32" s="210">
        <v>2</v>
      </c>
      <c r="B32" s="211" t="s">
        <v>156</v>
      </c>
      <c r="C32" s="211"/>
      <c r="D32" s="211"/>
      <c r="E32" s="211"/>
      <c r="F32" s="211"/>
      <c r="G32" s="211"/>
      <c r="I32" s="324" t="s">
        <v>142</v>
      </c>
      <c r="J32" s="325"/>
    </row>
    <row r="33" spans="1:10" ht="9.75" customHeight="1">
      <c r="A33" s="211"/>
      <c r="B33" s="211"/>
      <c r="C33" s="211"/>
      <c r="D33" s="211"/>
      <c r="E33" s="211"/>
      <c r="F33" s="211"/>
      <c r="G33" s="211"/>
    </row>
    <row r="34" spans="1:10" ht="8.25" customHeight="1"/>
    <row r="35" spans="1:10" s="215" customFormat="1" ht="17.25" customHeight="1">
      <c r="A35" s="213"/>
      <c r="B35" s="307" t="s">
        <v>124</v>
      </c>
      <c r="C35" s="213"/>
      <c r="D35" s="213"/>
      <c r="E35" s="213"/>
      <c r="F35" s="214"/>
      <c r="G35" s="214"/>
      <c r="H35" s="214"/>
      <c r="I35" s="214"/>
      <c r="J35" s="214"/>
    </row>
    <row r="36" spans="1:10" ht="8.25" customHeight="1"/>
    <row r="37" spans="1:10">
      <c r="A37" t="s">
        <v>125</v>
      </c>
    </row>
    <row r="38" spans="1:10">
      <c r="A38" t="s">
        <v>157</v>
      </c>
    </row>
    <row r="39" spans="1:10" ht="8.25" customHeight="1"/>
    <row r="40" spans="1:10" s="215" customFormat="1" ht="20.25" customHeight="1">
      <c r="A40" s="213"/>
      <c r="B40" s="307" t="s">
        <v>111</v>
      </c>
      <c r="C40" s="213"/>
      <c r="D40" s="213"/>
      <c r="E40" s="213"/>
      <c r="F40" s="214"/>
      <c r="G40" s="214"/>
      <c r="H40" s="214"/>
      <c r="I40" s="214"/>
      <c r="J40" s="214"/>
    </row>
    <row r="41" spans="1:10" ht="6" customHeight="1"/>
    <row r="42" spans="1:10">
      <c r="A42" t="s">
        <v>126</v>
      </c>
    </row>
    <row r="43" spans="1:10">
      <c r="A43" t="s">
        <v>127</v>
      </c>
    </row>
    <row r="44" spans="1:10">
      <c r="A44" t="s">
        <v>107</v>
      </c>
    </row>
    <row r="45" spans="1:10">
      <c r="B45" t="s">
        <v>93</v>
      </c>
    </row>
    <row r="46" spans="1:10">
      <c r="A46" t="s">
        <v>108</v>
      </c>
    </row>
    <row r="47" spans="1:10">
      <c r="B47" t="s">
        <v>95</v>
      </c>
    </row>
    <row r="48" spans="1:10">
      <c r="A48" t="s">
        <v>109</v>
      </c>
    </row>
    <row r="49" spans="1:10">
      <c r="B49" t="s">
        <v>94</v>
      </c>
    </row>
    <row r="50" spans="1:10">
      <c r="A50" t="s">
        <v>110</v>
      </c>
    </row>
    <row r="51" spans="1:10">
      <c r="B51" t="s">
        <v>99</v>
      </c>
    </row>
    <row r="52" spans="1:10" s="215" customFormat="1" ht="18" customHeight="1">
      <c r="A52" s="213"/>
      <c r="B52" s="307" t="s">
        <v>158</v>
      </c>
      <c r="C52" s="213"/>
      <c r="D52" s="213"/>
      <c r="E52" s="213"/>
      <c r="F52" s="214"/>
      <c r="G52" s="214"/>
      <c r="H52" s="214"/>
      <c r="I52" s="214"/>
      <c r="J52" s="214"/>
    </row>
    <row r="53" spans="1:10">
      <c r="B53" t="s">
        <v>160</v>
      </c>
    </row>
    <row r="54" spans="1:10" ht="8.25" customHeight="1"/>
    <row r="55" spans="1:10" s="215" customFormat="1" ht="15" customHeight="1">
      <c r="A55" s="213"/>
      <c r="B55" s="307" t="s">
        <v>145</v>
      </c>
      <c r="C55" s="213"/>
      <c r="D55" s="213"/>
      <c r="E55" s="213"/>
      <c r="F55" s="214"/>
      <c r="G55" s="214"/>
      <c r="H55" s="214"/>
      <c r="I55" s="214"/>
      <c r="J55" s="214"/>
    </row>
    <row r="56" spans="1:10">
      <c r="B56" t="s">
        <v>128</v>
      </c>
    </row>
    <row r="57" spans="1:10">
      <c r="B57" t="s">
        <v>129</v>
      </c>
    </row>
    <row r="58" spans="1:10">
      <c r="G58" t="s">
        <v>130</v>
      </c>
    </row>
    <row r="59" spans="1:10">
      <c r="G59" t="s">
        <v>131</v>
      </c>
    </row>
    <row r="60" spans="1:10">
      <c r="G60" t="s">
        <v>132</v>
      </c>
    </row>
    <row r="62" spans="1:10" ht="6" customHeight="1">
      <c r="A62" s="3"/>
    </row>
    <row r="63" spans="1:10" ht="6" customHeight="1">
      <c r="A63" s="3"/>
    </row>
    <row r="64" spans="1:10" ht="16.5" customHeight="1">
      <c r="A64" s="3"/>
      <c r="B64" t="s">
        <v>159</v>
      </c>
    </row>
    <row r="65" spans="1:1" ht="12.75" customHeight="1">
      <c r="A65" s="3"/>
    </row>
  </sheetData>
  <mergeCells count="10">
    <mergeCell ref="I26:J26"/>
    <mergeCell ref="I27:J27"/>
    <mergeCell ref="I30:J30"/>
    <mergeCell ref="I31:J31"/>
    <mergeCell ref="I32:J32"/>
    <mergeCell ref="I25:J25"/>
    <mergeCell ref="G10:I10"/>
    <mergeCell ref="H11:I11"/>
    <mergeCell ref="H12:I12"/>
    <mergeCell ref="H13:I13"/>
  </mergeCells>
  <hyperlinks>
    <hyperlink ref="I27:J27" r:id="rId1" display="انقر هنا"/>
    <hyperlink ref="I32:J32" r:id="rId2" display="انقر هنا"/>
    <hyperlink ref="J6" r:id="rId3"/>
    <hyperlink ref="J5" r:id="rId4"/>
  </hyperlinks>
  <pageMargins left="0.51181102362204722" right="0.51181102362204722" top="0.55118110236220474" bottom="0.55118110236220474" header="0.31496062992125984" footer="0.31496062992125984"/>
  <pageSetup paperSize="9" scale="94" orientation="portrait" verticalDpi="0" r:id="rId5"/>
  <drawing r:id="rId6"/>
</worksheet>
</file>

<file path=xl/worksheets/sheet2.xml><?xml version="1.0" encoding="utf-8"?>
<worksheet xmlns="http://schemas.openxmlformats.org/spreadsheetml/2006/main" xmlns:r="http://schemas.openxmlformats.org/officeDocument/2006/relationships">
  <sheetPr>
    <tabColor rgb="FFFF0000"/>
  </sheetPr>
  <dimension ref="C1:O46"/>
  <sheetViews>
    <sheetView rightToLeft="1" zoomScaleSheetLayoutView="115" workbookViewId="0"/>
  </sheetViews>
  <sheetFormatPr baseColWidth="10" defaultRowHeight="15"/>
  <cols>
    <col min="1" max="1" width="3.5703125" style="3" customWidth="1"/>
    <col min="2" max="2" width="3.85546875" style="3" customWidth="1"/>
    <col min="3" max="3" width="6.7109375" style="11" customWidth="1"/>
    <col min="4" max="4" width="17.85546875" style="3" customWidth="1"/>
    <col min="5" max="5" width="9.5703125" style="12" customWidth="1"/>
    <col min="6" max="6" width="4.42578125" style="3" customWidth="1"/>
    <col min="7" max="7" width="5.7109375" style="3" bestFit="1" customWidth="1"/>
    <col min="8" max="8" width="14.140625" style="3" customWidth="1"/>
    <col min="9" max="9" width="8.42578125" style="3" customWidth="1"/>
    <col min="10" max="10" width="7.5703125" style="3" customWidth="1"/>
    <col min="11" max="257" width="11.42578125" style="3"/>
    <col min="258" max="258" width="10.140625" style="3" customWidth="1"/>
    <col min="259" max="259" width="17.85546875" style="3" customWidth="1"/>
    <col min="260" max="260" width="9.5703125" style="3" customWidth="1"/>
    <col min="261" max="262" width="5.42578125" style="3" bestFit="1" customWidth="1"/>
    <col min="263" max="263" width="5.7109375" style="3" bestFit="1" customWidth="1"/>
    <col min="264" max="264" width="17.85546875" style="3" customWidth="1"/>
    <col min="265" max="513" width="11.42578125" style="3"/>
    <col min="514" max="514" width="10.140625" style="3" customWidth="1"/>
    <col min="515" max="515" width="17.85546875" style="3" customWidth="1"/>
    <col min="516" max="516" width="9.5703125" style="3" customWidth="1"/>
    <col min="517" max="518" width="5.42578125" style="3" bestFit="1" customWidth="1"/>
    <col min="519" max="519" width="5.7109375" style="3" bestFit="1" customWidth="1"/>
    <col min="520" max="520" width="17.85546875" style="3" customWidth="1"/>
    <col min="521" max="769" width="11.42578125" style="3"/>
    <col min="770" max="770" width="10.140625" style="3" customWidth="1"/>
    <col min="771" max="771" width="17.85546875" style="3" customWidth="1"/>
    <col min="772" max="772" width="9.5703125" style="3" customWidth="1"/>
    <col min="773" max="774" width="5.42578125" style="3" bestFit="1" customWidth="1"/>
    <col min="775" max="775" width="5.7109375" style="3" bestFit="1" customWidth="1"/>
    <col min="776" max="776" width="17.85546875" style="3" customWidth="1"/>
    <col min="777" max="1025" width="11.42578125" style="3"/>
    <col min="1026" max="1026" width="10.140625" style="3" customWidth="1"/>
    <col min="1027" max="1027" width="17.85546875" style="3" customWidth="1"/>
    <col min="1028" max="1028" width="9.5703125" style="3" customWidth="1"/>
    <col min="1029" max="1030" width="5.42578125" style="3" bestFit="1" customWidth="1"/>
    <col min="1031" max="1031" width="5.7109375" style="3" bestFit="1" customWidth="1"/>
    <col min="1032" max="1032" width="17.85546875" style="3" customWidth="1"/>
    <col min="1033" max="1281" width="11.42578125" style="3"/>
    <col min="1282" max="1282" width="10.140625" style="3" customWidth="1"/>
    <col min="1283" max="1283" width="17.85546875" style="3" customWidth="1"/>
    <col min="1284" max="1284" width="9.5703125" style="3" customWidth="1"/>
    <col min="1285" max="1286" width="5.42578125" style="3" bestFit="1" customWidth="1"/>
    <col min="1287" max="1287" width="5.7109375" style="3" bestFit="1" customWidth="1"/>
    <col min="1288" max="1288" width="17.85546875" style="3" customWidth="1"/>
    <col min="1289" max="1537" width="11.42578125" style="3"/>
    <col min="1538" max="1538" width="10.140625" style="3" customWidth="1"/>
    <col min="1539" max="1539" width="17.85546875" style="3" customWidth="1"/>
    <col min="1540" max="1540" width="9.5703125" style="3" customWidth="1"/>
    <col min="1541" max="1542" width="5.42578125" style="3" bestFit="1" customWidth="1"/>
    <col min="1543" max="1543" width="5.7109375" style="3" bestFit="1" customWidth="1"/>
    <col min="1544" max="1544" width="17.85546875" style="3" customWidth="1"/>
    <col min="1545" max="1793" width="11.42578125" style="3"/>
    <col min="1794" max="1794" width="10.140625" style="3" customWidth="1"/>
    <col min="1795" max="1795" width="17.85546875" style="3" customWidth="1"/>
    <col min="1796" max="1796" width="9.5703125" style="3" customWidth="1"/>
    <col min="1797" max="1798" width="5.42578125" style="3" bestFit="1" customWidth="1"/>
    <col min="1799" max="1799" width="5.7109375" style="3" bestFit="1" customWidth="1"/>
    <col min="1800" max="1800" width="17.85546875" style="3" customWidth="1"/>
    <col min="1801" max="2049" width="11.42578125" style="3"/>
    <col min="2050" max="2050" width="10.140625" style="3" customWidth="1"/>
    <col min="2051" max="2051" width="17.85546875" style="3" customWidth="1"/>
    <col min="2052" max="2052" width="9.5703125" style="3" customWidth="1"/>
    <col min="2053" max="2054" width="5.42578125" style="3" bestFit="1" customWidth="1"/>
    <col min="2055" max="2055" width="5.7109375" style="3" bestFit="1" customWidth="1"/>
    <col min="2056" max="2056" width="17.85546875" style="3" customWidth="1"/>
    <col min="2057" max="2305" width="11.42578125" style="3"/>
    <col min="2306" max="2306" width="10.140625" style="3" customWidth="1"/>
    <col min="2307" max="2307" width="17.85546875" style="3" customWidth="1"/>
    <col min="2308" max="2308" width="9.5703125" style="3" customWidth="1"/>
    <col min="2309" max="2310" width="5.42578125" style="3" bestFit="1" customWidth="1"/>
    <col min="2311" max="2311" width="5.7109375" style="3" bestFit="1" customWidth="1"/>
    <col min="2312" max="2312" width="17.85546875" style="3" customWidth="1"/>
    <col min="2313" max="2561" width="11.42578125" style="3"/>
    <col min="2562" max="2562" width="10.140625" style="3" customWidth="1"/>
    <col min="2563" max="2563" width="17.85546875" style="3" customWidth="1"/>
    <col min="2564" max="2564" width="9.5703125" style="3" customWidth="1"/>
    <col min="2565" max="2566" width="5.42578125" style="3" bestFit="1" customWidth="1"/>
    <col min="2567" max="2567" width="5.7109375" style="3" bestFit="1" customWidth="1"/>
    <col min="2568" max="2568" width="17.85546875" style="3" customWidth="1"/>
    <col min="2569" max="2817" width="11.42578125" style="3"/>
    <col min="2818" max="2818" width="10.140625" style="3" customWidth="1"/>
    <col min="2819" max="2819" width="17.85546875" style="3" customWidth="1"/>
    <col min="2820" max="2820" width="9.5703125" style="3" customWidth="1"/>
    <col min="2821" max="2822" width="5.42578125" style="3" bestFit="1" customWidth="1"/>
    <col min="2823" max="2823" width="5.7109375" style="3" bestFit="1" customWidth="1"/>
    <col min="2824" max="2824" width="17.85546875" style="3" customWidth="1"/>
    <col min="2825" max="3073" width="11.42578125" style="3"/>
    <col min="3074" max="3074" width="10.140625" style="3" customWidth="1"/>
    <col min="3075" max="3075" width="17.85546875" style="3" customWidth="1"/>
    <col min="3076" max="3076" width="9.5703125" style="3" customWidth="1"/>
    <col min="3077" max="3078" width="5.42578125" style="3" bestFit="1" customWidth="1"/>
    <col min="3079" max="3079" width="5.7109375" style="3" bestFit="1" customWidth="1"/>
    <col min="3080" max="3080" width="17.85546875" style="3" customWidth="1"/>
    <col min="3081" max="3329" width="11.42578125" style="3"/>
    <col min="3330" max="3330" width="10.140625" style="3" customWidth="1"/>
    <col min="3331" max="3331" width="17.85546875" style="3" customWidth="1"/>
    <col min="3332" max="3332" width="9.5703125" style="3" customWidth="1"/>
    <col min="3333" max="3334" width="5.42578125" style="3" bestFit="1" customWidth="1"/>
    <col min="3335" max="3335" width="5.7109375" style="3" bestFit="1" customWidth="1"/>
    <col min="3336" max="3336" width="17.85546875" style="3" customWidth="1"/>
    <col min="3337" max="3585" width="11.42578125" style="3"/>
    <col min="3586" max="3586" width="10.140625" style="3" customWidth="1"/>
    <col min="3587" max="3587" width="17.85546875" style="3" customWidth="1"/>
    <col min="3588" max="3588" width="9.5703125" style="3" customWidth="1"/>
    <col min="3589" max="3590" width="5.42578125" style="3" bestFit="1" customWidth="1"/>
    <col min="3591" max="3591" width="5.7109375" style="3" bestFit="1" customWidth="1"/>
    <col min="3592" max="3592" width="17.85546875" style="3" customWidth="1"/>
    <col min="3593" max="3841" width="11.42578125" style="3"/>
    <col min="3842" max="3842" width="10.140625" style="3" customWidth="1"/>
    <col min="3843" max="3843" width="17.85546875" style="3" customWidth="1"/>
    <col min="3844" max="3844" width="9.5703125" style="3" customWidth="1"/>
    <col min="3845" max="3846" width="5.42578125" style="3" bestFit="1" customWidth="1"/>
    <col min="3847" max="3847" width="5.7109375" style="3" bestFit="1" customWidth="1"/>
    <col min="3848" max="3848" width="17.85546875" style="3" customWidth="1"/>
    <col min="3849" max="4097" width="11.42578125" style="3"/>
    <col min="4098" max="4098" width="10.140625" style="3" customWidth="1"/>
    <col min="4099" max="4099" width="17.85546875" style="3" customWidth="1"/>
    <col min="4100" max="4100" width="9.5703125" style="3" customWidth="1"/>
    <col min="4101" max="4102" width="5.42578125" style="3" bestFit="1" customWidth="1"/>
    <col min="4103" max="4103" width="5.7109375" style="3" bestFit="1" customWidth="1"/>
    <col min="4104" max="4104" width="17.85546875" style="3" customWidth="1"/>
    <col min="4105" max="4353" width="11.42578125" style="3"/>
    <col min="4354" max="4354" width="10.140625" style="3" customWidth="1"/>
    <col min="4355" max="4355" width="17.85546875" style="3" customWidth="1"/>
    <col min="4356" max="4356" width="9.5703125" style="3" customWidth="1"/>
    <col min="4357" max="4358" width="5.42578125" style="3" bestFit="1" customWidth="1"/>
    <col min="4359" max="4359" width="5.7109375" style="3" bestFit="1" customWidth="1"/>
    <col min="4360" max="4360" width="17.85546875" style="3" customWidth="1"/>
    <col min="4361" max="4609" width="11.42578125" style="3"/>
    <col min="4610" max="4610" width="10.140625" style="3" customWidth="1"/>
    <col min="4611" max="4611" width="17.85546875" style="3" customWidth="1"/>
    <col min="4612" max="4612" width="9.5703125" style="3" customWidth="1"/>
    <col min="4613" max="4614" width="5.42578125" style="3" bestFit="1" customWidth="1"/>
    <col min="4615" max="4615" width="5.7109375" style="3" bestFit="1" customWidth="1"/>
    <col min="4616" max="4616" width="17.85546875" style="3" customWidth="1"/>
    <col min="4617" max="4865" width="11.42578125" style="3"/>
    <col min="4866" max="4866" width="10.140625" style="3" customWidth="1"/>
    <col min="4867" max="4867" width="17.85546875" style="3" customWidth="1"/>
    <col min="4868" max="4868" width="9.5703125" style="3" customWidth="1"/>
    <col min="4869" max="4870" width="5.42578125" style="3" bestFit="1" customWidth="1"/>
    <col min="4871" max="4871" width="5.7109375" style="3" bestFit="1" customWidth="1"/>
    <col min="4872" max="4872" width="17.85546875" style="3" customWidth="1"/>
    <col min="4873" max="5121" width="11.42578125" style="3"/>
    <col min="5122" max="5122" width="10.140625" style="3" customWidth="1"/>
    <col min="5123" max="5123" width="17.85546875" style="3" customWidth="1"/>
    <col min="5124" max="5124" width="9.5703125" style="3" customWidth="1"/>
    <col min="5125" max="5126" width="5.42578125" style="3" bestFit="1" customWidth="1"/>
    <col min="5127" max="5127" width="5.7109375" style="3" bestFit="1" customWidth="1"/>
    <col min="5128" max="5128" width="17.85546875" style="3" customWidth="1"/>
    <col min="5129" max="5377" width="11.42578125" style="3"/>
    <col min="5378" max="5378" width="10.140625" style="3" customWidth="1"/>
    <col min="5379" max="5379" width="17.85546875" style="3" customWidth="1"/>
    <col min="5380" max="5380" width="9.5703125" style="3" customWidth="1"/>
    <col min="5381" max="5382" width="5.42578125" style="3" bestFit="1" customWidth="1"/>
    <col min="5383" max="5383" width="5.7109375" style="3" bestFit="1" customWidth="1"/>
    <col min="5384" max="5384" width="17.85546875" style="3" customWidth="1"/>
    <col min="5385" max="5633" width="11.42578125" style="3"/>
    <col min="5634" max="5634" width="10.140625" style="3" customWidth="1"/>
    <col min="5635" max="5635" width="17.85546875" style="3" customWidth="1"/>
    <col min="5636" max="5636" width="9.5703125" style="3" customWidth="1"/>
    <col min="5637" max="5638" width="5.42578125" style="3" bestFit="1" customWidth="1"/>
    <col min="5639" max="5639" width="5.7109375" style="3" bestFit="1" customWidth="1"/>
    <col min="5640" max="5640" width="17.85546875" style="3" customWidth="1"/>
    <col min="5641" max="5889" width="11.42578125" style="3"/>
    <col min="5890" max="5890" width="10.140625" style="3" customWidth="1"/>
    <col min="5891" max="5891" width="17.85546875" style="3" customWidth="1"/>
    <col min="5892" max="5892" width="9.5703125" style="3" customWidth="1"/>
    <col min="5893" max="5894" width="5.42578125" style="3" bestFit="1" customWidth="1"/>
    <col min="5895" max="5895" width="5.7109375" style="3" bestFit="1" customWidth="1"/>
    <col min="5896" max="5896" width="17.85546875" style="3" customWidth="1"/>
    <col min="5897" max="6145" width="11.42578125" style="3"/>
    <col min="6146" max="6146" width="10.140625" style="3" customWidth="1"/>
    <col min="6147" max="6147" width="17.85546875" style="3" customWidth="1"/>
    <col min="6148" max="6148" width="9.5703125" style="3" customWidth="1"/>
    <col min="6149" max="6150" width="5.42578125" style="3" bestFit="1" customWidth="1"/>
    <col min="6151" max="6151" width="5.7109375" style="3" bestFit="1" customWidth="1"/>
    <col min="6152" max="6152" width="17.85546875" style="3" customWidth="1"/>
    <col min="6153" max="6401" width="11.42578125" style="3"/>
    <col min="6402" max="6402" width="10.140625" style="3" customWidth="1"/>
    <col min="6403" max="6403" width="17.85546875" style="3" customWidth="1"/>
    <col min="6404" max="6404" width="9.5703125" style="3" customWidth="1"/>
    <col min="6405" max="6406" width="5.42578125" style="3" bestFit="1" customWidth="1"/>
    <col min="6407" max="6407" width="5.7109375" style="3" bestFit="1" customWidth="1"/>
    <col min="6408" max="6408" width="17.85546875" style="3" customWidth="1"/>
    <col min="6409" max="6657" width="11.42578125" style="3"/>
    <col min="6658" max="6658" width="10.140625" style="3" customWidth="1"/>
    <col min="6659" max="6659" width="17.85546875" style="3" customWidth="1"/>
    <col min="6660" max="6660" width="9.5703125" style="3" customWidth="1"/>
    <col min="6661" max="6662" width="5.42578125" style="3" bestFit="1" customWidth="1"/>
    <col min="6663" max="6663" width="5.7109375" style="3" bestFit="1" customWidth="1"/>
    <col min="6664" max="6664" width="17.85546875" style="3" customWidth="1"/>
    <col min="6665" max="6913" width="11.42578125" style="3"/>
    <col min="6914" max="6914" width="10.140625" style="3" customWidth="1"/>
    <col min="6915" max="6915" width="17.85546875" style="3" customWidth="1"/>
    <col min="6916" max="6916" width="9.5703125" style="3" customWidth="1"/>
    <col min="6917" max="6918" width="5.42578125" style="3" bestFit="1" customWidth="1"/>
    <col min="6919" max="6919" width="5.7109375" style="3" bestFit="1" customWidth="1"/>
    <col min="6920" max="6920" width="17.85546875" style="3" customWidth="1"/>
    <col min="6921" max="7169" width="11.42578125" style="3"/>
    <col min="7170" max="7170" width="10.140625" style="3" customWidth="1"/>
    <col min="7171" max="7171" width="17.85546875" style="3" customWidth="1"/>
    <col min="7172" max="7172" width="9.5703125" style="3" customWidth="1"/>
    <col min="7173" max="7174" width="5.42578125" style="3" bestFit="1" customWidth="1"/>
    <col min="7175" max="7175" width="5.7109375" style="3" bestFit="1" customWidth="1"/>
    <col min="7176" max="7176" width="17.85546875" style="3" customWidth="1"/>
    <col min="7177" max="7425" width="11.42578125" style="3"/>
    <col min="7426" max="7426" width="10.140625" style="3" customWidth="1"/>
    <col min="7427" max="7427" width="17.85546875" style="3" customWidth="1"/>
    <col min="7428" max="7428" width="9.5703125" style="3" customWidth="1"/>
    <col min="7429" max="7430" width="5.42578125" style="3" bestFit="1" customWidth="1"/>
    <col min="7431" max="7431" width="5.7109375" style="3" bestFit="1" customWidth="1"/>
    <col min="7432" max="7432" width="17.85546875" style="3" customWidth="1"/>
    <col min="7433" max="7681" width="11.42578125" style="3"/>
    <col min="7682" max="7682" width="10.140625" style="3" customWidth="1"/>
    <col min="7683" max="7683" width="17.85546875" style="3" customWidth="1"/>
    <col min="7684" max="7684" width="9.5703125" style="3" customWidth="1"/>
    <col min="7685" max="7686" width="5.42578125" style="3" bestFit="1" customWidth="1"/>
    <col min="7687" max="7687" width="5.7109375" style="3" bestFit="1" customWidth="1"/>
    <col min="7688" max="7688" width="17.85546875" style="3" customWidth="1"/>
    <col min="7689" max="7937" width="11.42578125" style="3"/>
    <col min="7938" max="7938" width="10.140625" style="3" customWidth="1"/>
    <col min="7939" max="7939" width="17.85546875" style="3" customWidth="1"/>
    <col min="7940" max="7940" width="9.5703125" style="3" customWidth="1"/>
    <col min="7941" max="7942" width="5.42578125" style="3" bestFit="1" customWidth="1"/>
    <col min="7943" max="7943" width="5.7109375" style="3" bestFit="1" customWidth="1"/>
    <col min="7944" max="7944" width="17.85546875" style="3" customWidth="1"/>
    <col min="7945" max="8193" width="11.42578125" style="3"/>
    <col min="8194" max="8194" width="10.140625" style="3" customWidth="1"/>
    <col min="8195" max="8195" width="17.85546875" style="3" customWidth="1"/>
    <col min="8196" max="8196" width="9.5703125" style="3" customWidth="1"/>
    <col min="8197" max="8198" width="5.42578125" style="3" bestFit="1" customWidth="1"/>
    <col min="8199" max="8199" width="5.7109375" style="3" bestFit="1" customWidth="1"/>
    <col min="8200" max="8200" width="17.85546875" style="3" customWidth="1"/>
    <col min="8201" max="8449" width="11.42578125" style="3"/>
    <col min="8450" max="8450" width="10.140625" style="3" customWidth="1"/>
    <col min="8451" max="8451" width="17.85546875" style="3" customWidth="1"/>
    <col min="8452" max="8452" width="9.5703125" style="3" customWidth="1"/>
    <col min="8453" max="8454" width="5.42578125" style="3" bestFit="1" customWidth="1"/>
    <col min="8455" max="8455" width="5.7109375" style="3" bestFit="1" customWidth="1"/>
    <col min="8456" max="8456" width="17.85546875" style="3" customWidth="1"/>
    <col min="8457" max="8705" width="11.42578125" style="3"/>
    <col min="8706" max="8706" width="10.140625" style="3" customWidth="1"/>
    <col min="8707" max="8707" width="17.85546875" style="3" customWidth="1"/>
    <col min="8708" max="8708" width="9.5703125" style="3" customWidth="1"/>
    <col min="8709" max="8710" width="5.42578125" style="3" bestFit="1" customWidth="1"/>
    <col min="8711" max="8711" width="5.7109375" style="3" bestFit="1" customWidth="1"/>
    <col min="8712" max="8712" width="17.85546875" style="3" customWidth="1"/>
    <col min="8713" max="8961" width="11.42578125" style="3"/>
    <col min="8962" max="8962" width="10.140625" style="3" customWidth="1"/>
    <col min="8963" max="8963" width="17.85546875" style="3" customWidth="1"/>
    <col min="8964" max="8964" width="9.5703125" style="3" customWidth="1"/>
    <col min="8965" max="8966" width="5.42578125" style="3" bestFit="1" customWidth="1"/>
    <col min="8967" max="8967" width="5.7109375" style="3" bestFit="1" customWidth="1"/>
    <col min="8968" max="8968" width="17.85546875" style="3" customWidth="1"/>
    <col min="8969" max="9217" width="11.42578125" style="3"/>
    <col min="9218" max="9218" width="10.140625" style="3" customWidth="1"/>
    <col min="9219" max="9219" width="17.85546875" style="3" customWidth="1"/>
    <col min="9220" max="9220" width="9.5703125" style="3" customWidth="1"/>
    <col min="9221" max="9222" width="5.42578125" style="3" bestFit="1" customWidth="1"/>
    <col min="9223" max="9223" width="5.7109375" style="3" bestFit="1" customWidth="1"/>
    <col min="9224" max="9224" width="17.85546875" style="3" customWidth="1"/>
    <col min="9225" max="9473" width="11.42578125" style="3"/>
    <col min="9474" max="9474" width="10.140625" style="3" customWidth="1"/>
    <col min="9475" max="9475" width="17.85546875" style="3" customWidth="1"/>
    <col min="9476" max="9476" width="9.5703125" style="3" customWidth="1"/>
    <col min="9477" max="9478" width="5.42578125" style="3" bestFit="1" customWidth="1"/>
    <col min="9479" max="9479" width="5.7109375" style="3" bestFit="1" customWidth="1"/>
    <col min="9480" max="9480" width="17.85546875" style="3" customWidth="1"/>
    <col min="9481" max="9729" width="11.42578125" style="3"/>
    <col min="9730" max="9730" width="10.140625" style="3" customWidth="1"/>
    <col min="9731" max="9731" width="17.85546875" style="3" customWidth="1"/>
    <col min="9732" max="9732" width="9.5703125" style="3" customWidth="1"/>
    <col min="9733" max="9734" width="5.42578125" style="3" bestFit="1" customWidth="1"/>
    <col min="9735" max="9735" width="5.7109375" style="3" bestFit="1" customWidth="1"/>
    <col min="9736" max="9736" width="17.85546875" style="3" customWidth="1"/>
    <col min="9737" max="9985" width="11.42578125" style="3"/>
    <col min="9986" max="9986" width="10.140625" style="3" customWidth="1"/>
    <col min="9987" max="9987" width="17.85546875" style="3" customWidth="1"/>
    <col min="9988" max="9988" width="9.5703125" style="3" customWidth="1"/>
    <col min="9989" max="9990" width="5.42578125" style="3" bestFit="1" customWidth="1"/>
    <col min="9991" max="9991" width="5.7109375" style="3" bestFit="1" customWidth="1"/>
    <col min="9992" max="9992" width="17.85546875" style="3" customWidth="1"/>
    <col min="9993" max="10241" width="11.42578125" style="3"/>
    <col min="10242" max="10242" width="10.140625" style="3" customWidth="1"/>
    <col min="10243" max="10243" width="17.85546875" style="3" customWidth="1"/>
    <col min="10244" max="10244" width="9.5703125" style="3" customWidth="1"/>
    <col min="10245" max="10246" width="5.42578125" style="3" bestFit="1" customWidth="1"/>
    <col min="10247" max="10247" width="5.7109375" style="3" bestFit="1" customWidth="1"/>
    <col min="10248" max="10248" width="17.85546875" style="3" customWidth="1"/>
    <col min="10249" max="10497" width="11.42578125" style="3"/>
    <col min="10498" max="10498" width="10.140625" style="3" customWidth="1"/>
    <col min="10499" max="10499" width="17.85546875" style="3" customWidth="1"/>
    <col min="10500" max="10500" width="9.5703125" style="3" customWidth="1"/>
    <col min="10501" max="10502" width="5.42578125" style="3" bestFit="1" customWidth="1"/>
    <col min="10503" max="10503" width="5.7109375" style="3" bestFit="1" customWidth="1"/>
    <col min="10504" max="10504" width="17.85546875" style="3" customWidth="1"/>
    <col min="10505" max="10753" width="11.42578125" style="3"/>
    <col min="10754" max="10754" width="10.140625" style="3" customWidth="1"/>
    <col min="10755" max="10755" width="17.85546875" style="3" customWidth="1"/>
    <col min="10756" max="10756" width="9.5703125" style="3" customWidth="1"/>
    <col min="10757" max="10758" width="5.42578125" style="3" bestFit="1" customWidth="1"/>
    <col min="10759" max="10759" width="5.7109375" style="3" bestFit="1" customWidth="1"/>
    <col min="10760" max="10760" width="17.85546875" style="3" customWidth="1"/>
    <col min="10761" max="11009" width="11.42578125" style="3"/>
    <col min="11010" max="11010" width="10.140625" style="3" customWidth="1"/>
    <col min="11011" max="11011" width="17.85546875" style="3" customWidth="1"/>
    <col min="11012" max="11012" width="9.5703125" style="3" customWidth="1"/>
    <col min="11013" max="11014" width="5.42578125" style="3" bestFit="1" customWidth="1"/>
    <col min="11015" max="11015" width="5.7109375" style="3" bestFit="1" customWidth="1"/>
    <col min="11016" max="11016" width="17.85546875" style="3" customWidth="1"/>
    <col min="11017" max="11265" width="11.42578125" style="3"/>
    <col min="11266" max="11266" width="10.140625" style="3" customWidth="1"/>
    <col min="11267" max="11267" width="17.85546875" style="3" customWidth="1"/>
    <col min="11268" max="11268" width="9.5703125" style="3" customWidth="1"/>
    <col min="11269" max="11270" width="5.42578125" style="3" bestFit="1" customWidth="1"/>
    <col min="11271" max="11271" width="5.7109375" style="3" bestFit="1" customWidth="1"/>
    <col min="11272" max="11272" width="17.85546875" style="3" customWidth="1"/>
    <col min="11273" max="11521" width="11.42578125" style="3"/>
    <col min="11522" max="11522" width="10.140625" style="3" customWidth="1"/>
    <col min="11523" max="11523" width="17.85546875" style="3" customWidth="1"/>
    <col min="11524" max="11524" width="9.5703125" style="3" customWidth="1"/>
    <col min="11525" max="11526" width="5.42578125" style="3" bestFit="1" customWidth="1"/>
    <col min="11527" max="11527" width="5.7109375" style="3" bestFit="1" customWidth="1"/>
    <col min="11528" max="11528" width="17.85546875" style="3" customWidth="1"/>
    <col min="11529" max="11777" width="11.42578125" style="3"/>
    <col min="11778" max="11778" width="10.140625" style="3" customWidth="1"/>
    <col min="11779" max="11779" width="17.85546875" style="3" customWidth="1"/>
    <col min="11780" max="11780" width="9.5703125" style="3" customWidth="1"/>
    <col min="11781" max="11782" width="5.42578125" style="3" bestFit="1" customWidth="1"/>
    <col min="11783" max="11783" width="5.7109375" style="3" bestFit="1" customWidth="1"/>
    <col min="11784" max="11784" width="17.85546875" style="3" customWidth="1"/>
    <col min="11785" max="12033" width="11.42578125" style="3"/>
    <col min="12034" max="12034" width="10.140625" style="3" customWidth="1"/>
    <col min="12035" max="12035" width="17.85546875" style="3" customWidth="1"/>
    <col min="12036" max="12036" width="9.5703125" style="3" customWidth="1"/>
    <col min="12037" max="12038" width="5.42578125" style="3" bestFit="1" customWidth="1"/>
    <col min="12039" max="12039" width="5.7109375" style="3" bestFit="1" customWidth="1"/>
    <col min="12040" max="12040" width="17.85546875" style="3" customWidth="1"/>
    <col min="12041" max="12289" width="11.42578125" style="3"/>
    <col min="12290" max="12290" width="10.140625" style="3" customWidth="1"/>
    <col min="12291" max="12291" width="17.85546875" style="3" customWidth="1"/>
    <col min="12292" max="12292" width="9.5703125" style="3" customWidth="1"/>
    <col min="12293" max="12294" width="5.42578125" style="3" bestFit="1" customWidth="1"/>
    <col min="12295" max="12295" width="5.7109375" style="3" bestFit="1" customWidth="1"/>
    <col min="12296" max="12296" width="17.85546875" style="3" customWidth="1"/>
    <col min="12297" max="12545" width="11.42578125" style="3"/>
    <col min="12546" max="12546" width="10.140625" style="3" customWidth="1"/>
    <col min="12547" max="12547" width="17.85546875" style="3" customWidth="1"/>
    <col min="12548" max="12548" width="9.5703125" style="3" customWidth="1"/>
    <col min="12549" max="12550" width="5.42578125" style="3" bestFit="1" customWidth="1"/>
    <col min="12551" max="12551" width="5.7109375" style="3" bestFit="1" customWidth="1"/>
    <col min="12552" max="12552" width="17.85546875" style="3" customWidth="1"/>
    <col min="12553" max="12801" width="11.42578125" style="3"/>
    <col min="12802" max="12802" width="10.140625" style="3" customWidth="1"/>
    <col min="12803" max="12803" width="17.85546875" style="3" customWidth="1"/>
    <col min="12804" max="12804" width="9.5703125" style="3" customWidth="1"/>
    <col min="12805" max="12806" width="5.42578125" style="3" bestFit="1" customWidth="1"/>
    <col min="12807" max="12807" width="5.7109375" style="3" bestFit="1" customWidth="1"/>
    <col min="12808" max="12808" width="17.85546875" style="3" customWidth="1"/>
    <col min="12809" max="13057" width="11.42578125" style="3"/>
    <col min="13058" max="13058" width="10.140625" style="3" customWidth="1"/>
    <col min="13059" max="13059" width="17.85546875" style="3" customWidth="1"/>
    <col min="13060" max="13060" width="9.5703125" style="3" customWidth="1"/>
    <col min="13061" max="13062" width="5.42578125" style="3" bestFit="1" customWidth="1"/>
    <col min="13063" max="13063" width="5.7109375" style="3" bestFit="1" customWidth="1"/>
    <col min="13064" max="13064" width="17.85546875" style="3" customWidth="1"/>
    <col min="13065" max="13313" width="11.42578125" style="3"/>
    <col min="13314" max="13314" width="10.140625" style="3" customWidth="1"/>
    <col min="13315" max="13315" width="17.85546875" style="3" customWidth="1"/>
    <col min="13316" max="13316" width="9.5703125" style="3" customWidth="1"/>
    <col min="13317" max="13318" width="5.42578125" style="3" bestFit="1" customWidth="1"/>
    <col min="13319" max="13319" width="5.7109375" style="3" bestFit="1" customWidth="1"/>
    <col min="13320" max="13320" width="17.85546875" style="3" customWidth="1"/>
    <col min="13321" max="13569" width="11.42578125" style="3"/>
    <col min="13570" max="13570" width="10.140625" style="3" customWidth="1"/>
    <col min="13571" max="13571" width="17.85546875" style="3" customWidth="1"/>
    <col min="13572" max="13572" width="9.5703125" style="3" customWidth="1"/>
    <col min="13573" max="13574" width="5.42578125" style="3" bestFit="1" customWidth="1"/>
    <col min="13575" max="13575" width="5.7109375" style="3" bestFit="1" customWidth="1"/>
    <col min="13576" max="13576" width="17.85546875" style="3" customWidth="1"/>
    <col min="13577" max="13825" width="11.42578125" style="3"/>
    <col min="13826" max="13826" width="10.140625" style="3" customWidth="1"/>
    <col min="13827" max="13827" width="17.85546875" style="3" customWidth="1"/>
    <col min="13828" max="13828" width="9.5703125" style="3" customWidth="1"/>
    <col min="13829" max="13830" width="5.42578125" style="3" bestFit="1" customWidth="1"/>
    <col min="13831" max="13831" width="5.7109375" style="3" bestFit="1" customWidth="1"/>
    <col min="13832" max="13832" width="17.85546875" style="3" customWidth="1"/>
    <col min="13833" max="14081" width="11.42578125" style="3"/>
    <col min="14082" max="14082" width="10.140625" style="3" customWidth="1"/>
    <col min="14083" max="14083" width="17.85546875" style="3" customWidth="1"/>
    <col min="14084" max="14084" width="9.5703125" style="3" customWidth="1"/>
    <col min="14085" max="14086" width="5.42578125" style="3" bestFit="1" customWidth="1"/>
    <col min="14087" max="14087" width="5.7109375" style="3" bestFit="1" customWidth="1"/>
    <col min="14088" max="14088" width="17.85546875" style="3" customWidth="1"/>
    <col min="14089" max="14337" width="11.42578125" style="3"/>
    <col min="14338" max="14338" width="10.140625" style="3" customWidth="1"/>
    <col min="14339" max="14339" width="17.85546875" style="3" customWidth="1"/>
    <col min="14340" max="14340" width="9.5703125" style="3" customWidth="1"/>
    <col min="14341" max="14342" width="5.42578125" style="3" bestFit="1" customWidth="1"/>
    <col min="14343" max="14343" width="5.7109375" style="3" bestFit="1" customWidth="1"/>
    <col min="14344" max="14344" width="17.85546875" style="3" customWidth="1"/>
    <col min="14345" max="14593" width="11.42578125" style="3"/>
    <col min="14594" max="14594" width="10.140625" style="3" customWidth="1"/>
    <col min="14595" max="14595" width="17.85546875" style="3" customWidth="1"/>
    <col min="14596" max="14596" width="9.5703125" style="3" customWidth="1"/>
    <col min="14597" max="14598" width="5.42578125" style="3" bestFit="1" customWidth="1"/>
    <col min="14599" max="14599" width="5.7109375" style="3" bestFit="1" customWidth="1"/>
    <col min="14600" max="14600" width="17.85546875" style="3" customWidth="1"/>
    <col min="14601" max="14849" width="11.42578125" style="3"/>
    <col min="14850" max="14850" width="10.140625" style="3" customWidth="1"/>
    <col min="14851" max="14851" width="17.85546875" style="3" customWidth="1"/>
    <col min="14852" max="14852" width="9.5703125" style="3" customWidth="1"/>
    <col min="14853" max="14854" width="5.42578125" style="3" bestFit="1" customWidth="1"/>
    <col min="14855" max="14855" width="5.7109375" style="3" bestFit="1" customWidth="1"/>
    <col min="14856" max="14856" width="17.85546875" style="3" customWidth="1"/>
    <col min="14857" max="15105" width="11.42578125" style="3"/>
    <col min="15106" max="15106" width="10.140625" style="3" customWidth="1"/>
    <col min="15107" max="15107" width="17.85546875" style="3" customWidth="1"/>
    <col min="15108" max="15108" width="9.5703125" style="3" customWidth="1"/>
    <col min="15109" max="15110" width="5.42578125" style="3" bestFit="1" customWidth="1"/>
    <col min="15111" max="15111" width="5.7109375" style="3" bestFit="1" customWidth="1"/>
    <col min="15112" max="15112" width="17.85546875" style="3" customWidth="1"/>
    <col min="15113" max="15361" width="11.42578125" style="3"/>
    <col min="15362" max="15362" width="10.140625" style="3" customWidth="1"/>
    <col min="15363" max="15363" width="17.85546875" style="3" customWidth="1"/>
    <col min="15364" max="15364" width="9.5703125" style="3" customWidth="1"/>
    <col min="15365" max="15366" width="5.42578125" style="3" bestFit="1" customWidth="1"/>
    <col min="15367" max="15367" width="5.7109375" style="3" bestFit="1" customWidth="1"/>
    <col min="15368" max="15368" width="17.85546875" style="3" customWidth="1"/>
    <col min="15369" max="15617" width="11.42578125" style="3"/>
    <col min="15618" max="15618" width="10.140625" style="3" customWidth="1"/>
    <col min="15619" max="15619" width="17.85546875" style="3" customWidth="1"/>
    <col min="15620" max="15620" width="9.5703125" style="3" customWidth="1"/>
    <col min="15621" max="15622" width="5.42578125" style="3" bestFit="1" customWidth="1"/>
    <col min="15623" max="15623" width="5.7109375" style="3" bestFit="1" customWidth="1"/>
    <col min="15624" max="15624" width="17.85546875" style="3" customWidth="1"/>
    <col min="15625" max="15873" width="11.42578125" style="3"/>
    <col min="15874" max="15874" width="10.140625" style="3" customWidth="1"/>
    <col min="15875" max="15875" width="17.85546875" style="3" customWidth="1"/>
    <col min="15876" max="15876" width="9.5703125" style="3" customWidth="1"/>
    <col min="15877" max="15878" width="5.42578125" style="3" bestFit="1" customWidth="1"/>
    <col min="15879" max="15879" width="5.7109375" style="3" bestFit="1" customWidth="1"/>
    <col min="15880" max="15880" width="17.85546875" style="3" customWidth="1"/>
    <col min="15881" max="16129" width="11.42578125" style="3"/>
    <col min="16130" max="16130" width="10.140625" style="3" customWidth="1"/>
    <col min="16131" max="16131" width="17.85546875" style="3" customWidth="1"/>
    <col min="16132" max="16132" width="9.5703125" style="3" customWidth="1"/>
    <col min="16133" max="16134" width="5.42578125" style="3" bestFit="1" customWidth="1"/>
    <col min="16135" max="16135" width="5.7109375" style="3" bestFit="1" customWidth="1"/>
    <col min="16136" max="16136" width="17.85546875" style="3" customWidth="1"/>
    <col min="16137" max="16384" width="11.42578125" style="3"/>
  </cols>
  <sheetData>
    <row r="1" spans="3:11" ht="32.25" customHeight="1">
      <c r="C1" s="1" t="s">
        <v>0</v>
      </c>
      <c r="D1" s="1" t="s">
        <v>1</v>
      </c>
      <c r="E1" s="2" t="s">
        <v>2</v>
      </c>
      <c r="G1" s="332" t="s">
        <v>5</v>
      </c>
      <c r="H1" s="333"/>
      <c r="I1" s="334"/>
      <c r="J1" s="335"/>
      <c r="K1" s="336"/>
    </row>
    <row r="2" spans="3:11" ht="15.75">
      <c r="C2" s="15">
        <v>1</v>
      </c>
      <c r="D2" s="13"/>
      <c r="E2" s="14"/>
      <c r="G2" s="120" t="s">
        <v>6</v>
      </c>
      <c r="H2" s="121"/>
      <c r="I2" s="334"/>
      <c r="J2" s="335"/>
      <c r="K2" s="336"/>
    </row>
    <row r="3" spans="3:11" ht="15.75">
      <c r="C3" s="15">
        <v>2</v>
      </c>
      <c r="D3" s="13"/>
      <c r="E3" s="14"/>
      <c r="G3" s="120" t="s">
        <v>7</v>
      </c>
      <c r="H3" s="121"/>
      <c r="I3" s="334"/>
      <c r="J3" s="335"/>
      <c r="K3" s="336"/>
    </row>
    <row r="4" spans="3:11" ht="15.75">
      <c r="C4" s="15">
        <v>3</v>
      </c>
      <c r="D4" s="13"/>
      <c r="E4" s="14"/>
      <c r="G4" s="120" t="s">
        <v>8</v>
      </c>
      <c r="H4" s="121"/>
      <c r="I4" s="326"/>
      <c r="J4" s="327"/>
      <c r="K4" s="328"/>
    </row>
    <row r="5" spans="3:11" ht="15.75">
      <c r="C5" s="15">
        <v>4</v>
      </c>
      <c r="D5" s="13"/>
      <c r="E5" s="14"/>
      <c r="G5" s="120" t="s">
        <v>9</v>
      </c>
      <c r="H5" s="121"/>
      <c r="I5" s="326" t="s">
        <v>146</v>
      </c>
      <c r="J5" s="327"/>
      <c r="K5" s="328"/>
    </row>
    <row r="6" spans="3:11" s="8" customFormat="1" ht="15.75">
      <c r="C6" s="15">
        <v>5</v>
      </c>
      <c r="D6" s="13"/>
      <c r="E6" s="14"/>
      <c r="F6" s="7"/>
      <c r="G6" s="120" t="s">
        <v>10</v>
      </c>
      <c r="H6" s="122"/>
      <c r="I6" s="329">
        <f>COUNT(C2:C46)</f>
        <v>45</v>
      </c>
      <c r="J6" s="330"/>
      <c r="K6" s="331"/>
    </row>
    <row r="7" spans="3:11" s="9" customFormat="1">
      <c r="C7" s="15">
        <v>6</v>
      </c>
      <c r="D7" s="13"/>
      <c r="E7" s="14"/>
      <c r="F7" s="3"/>
    </row>
    <row r="8" spans="3:11" ht="15.75">
      <c r="C8" s="15">
        <v>7</v>
      </c>
      <c r="D8" s="13"/>
      <c r="E8" s="14"/>
      <c r="I8" s="4" t="s">
        <v>3</v>
      </c>
      <c r="J8" s="5" t="s">
        <v>4</v>
      </c>
    </row>
    <row r="9" spans="3:11" ht="15.75">
      <c r="C9" s="15">
        <v>8</v>
      </c>
      <c r="D9" s="13"/>
      <c r="E9" s="14"/>
      <c r="I9" s="6">
        <f>COUNTIF(E2:E46,"ذكر")</f>
        <v>0</v>
      </c>
      <c r="J9" s="6">
        <f>COUNTIF(E2:E46,"أنثى")</f>
        <v>0</v>
      </c>
    </row>
    <row r="10" spans="3:11">
      <c r="C10" s="15">
        <v>9</v>
      </c>
      <c r="D10" s="13"/>
      <c r="E10" s="14"/>
    </row>
    <row r="11" spans="3:11">
      <c r="C11" s="15">
        <v>10</v>
      </c>
      <c r="D11" s="13"/>
      <c r="E11" s="14"/>
    </row>
    <row r="12" spans="3:11">
      <c r="C12" s="15">
        <v>11</v>
      </c>
      <c r="D12" s="13"/>
      <c r="E12" s="14"/>
      <c r="I12" s="10"/>
    </row>
    <row r="13" spans="3:11">
      <c r="C13" s="15">
        <v>12</v>
      </c>
      <c r="D13" s="13"/>
      <c r="E13" s="14"/>
    </row>
    <row r="14" spans="3:11">
      <c r="C14" s="15">
        <v>13</v>
      </c>
      <c r="D14" s="13"/>
      <c r="E14" s="14"/>
    </row>
    <row r="15" spans="3:11">
      <c r="C15" s="15">
        <v>14</v>
      </c>
      <c r="D15" s="13"/>
      <c r="E15" s="14"/>
    </row>
    <row r="16" spans="3:11">
      <c r="C16" s="15">
        <v>15</v>
      </c>
      <c r="D16" s="13"/>
      <c r="E16" s="14"/>
    </row>
    <row r="17" spans="3:5">
      <c r="C17" s="15">
        <v>16</v>
      </c>
      <c r="D17" s="13"/>
      <c r="E17" s="14"/>
    </row>
    <row r="18" spans="3:5">
      <c r="C18" s="15">
        <v>17</v>
      </c>
      <c r="D18" s="13"/>
      <c r="E18" s="14"/>
    </row>
    <row r="19" spans="3:5">
      <c r="C19" s="15">
        <v>18</v>
      </c>
      <c r="D19" s="13"/>
      <c r="E19" s="14"/>
    </row>
    <row r="20" spans="3:5">
      <c r="C20" s="15">
        <v>19</v>
      </c>
      <c r="D20" s="13"/>
      <c r="E20" s="14"/>
    </row>
    <row r="21" spans="3:5">
      <c r="C21" s="15">
        <v>20</v>
      </c>
      <c r="D21" s="13"/>
      <c r="E21" s="14"/>
    </row>
    <row r="22" spans="3:5">
      <c r="C22" s="15">
        <v>21</v>
      </c>
      <c r="D22" s="13"/>
      <c r="E22" s="14"/>
    </row>
    <row r="23" spans="3:5">
      <c r="C23" s="15">
        <v>22</v>
      </c>
      <c r="D23" s="13"/>
      <c r="E23" s="14"/>
    </row>
    <row r="24" spans="3:5">
      <c r="C24" s="15">
        <v>23</v>
      </c>
      <c r="D24" s="13"/>
      <c r="E24" s="14"/>
    </row>
    <row r="25" spans="3:5">
      <c r="C25" s="15">
        <v>24</v>
      </c>
      <c r="D25" s="13"/>
      <c r="E25" s="14"/>
    </row>
    <row r="26" spans="3:5">
      <c r="C26" s="15">
        <v>25</v>
      </c>
      <c r="D26" s="13"/>
      <c r="E26" s="14"/>
    </row>
    <row r="27" spans="3:5">
      <c r="C27" s="15">
        <v>26</v>
      </c>
      <c r="D27" s="13"/>
      <c r="E27" s="14"/>
    </row>
    <row r="28" spans="3:5">
      <c r="C28" s="15">
        <v>27</v>
      </c>
      <c r="D28" s="13"/>
      <c r="E28" s="14"/>
    </row>
    <row r="29" spans="3:5">
      <c r="C29" s="15">
        <v>28</v>
      </c>
      <c r="D29" s="13"/>
      <c r="E29" s="14"/>
    </row>
    <row r="30" spans="3:5">
      <c r="C30" s="15">
        <v>29</v>
      </c>
      <c r="D30" s="13"/>
      <c r="E30" s="14"/>
    </row>
    <row r="31" spans="3:5">
      <c r="C31" s="15">
        <v>30</v>
      </c>
      <c r="D31" s="13"/>
      <c r="E31" s="14"/>
    </row>
    <row r="32" spans="3:5">
      <c r="C32" s="15">
        <v>31</v>
      </c>
      <c r="D32" s="13"/>
      <c r="E32" s="14"/>
    </row>
    <row r="33" spans="3:15">
      <c r="C33" s="15">
        <v>32</v>
      </c>
      <c r="D33" s="13"/>
      <c r="E33" s="14"/>
    </row>
    <row r="34" spans="3:15">
      <c r="C34" s="15">
        <v>33</v>
      </c>
      <c r="D34" s="13"/>
      <c r="E34" s="14"/>
    </row>
    <row r="35" spans="3:15">
      <c r="C35" s="15">
        <v>34</v>
      </c>
      <c r="D35" s="13"/>
      <c r="E35" s="14"/>
    </row>
    <row r="36" spans="3:15">
      <c r="C36" s="15">
        <v>35</v>
      </c>
      <c r="D36" s="13"/>
      <c r="E36" s="14"/>
    </row>
    <row r="37" spans="3:15">
      <c r="C37" s="15">
        <v>36</v>
      </c>
      <c r="D37" s="13"/>
      <c r="E37" s="14"/>
    </row>
    <row r="38" spans="3:15">
      <c r="C38" s="15">
        <v>37</v>
      </c>
      <c r="D38" s="13"/>
      <c r="E38" s="14"/>
      <c r="O38" s="12"/>
    </row>
    <row r="39" spans="3:15">
      <c r="C39" s="15">
        <v>38</v>
      </c>
      <c r="D39" s="13"/>
      <c r="E39" s="14"/>
      <c r="O39" s="12"/>
    </row>
    <row r="40" spans="3:15">
      <c r="C40" s="15">
        <v>39</v>
      </c>
      <c r="D40" s="13"/>
      <c r="E40" s="14"/>
    </row>
    <row r="41" spans="3:15">
      <c r="C41" s="15">
        <v>40</v>
      </c>
      <c r="D41" s="13"/>
      <c r="E41" s="14"/>
    </row>
    <row r="42" spans="3:15">
      <c r="C42" s="15">
        <v>41</v>
      </c>
      <c r="D42" s="13"/>
      <c r="E42" s="14"/>
    </row>
    <row r="43" spans="3:15">
      <c r="C43" s="15">
        <v>42</v>
      </c>
      <c r="D43" s="13"/>
      <c r="E43" s="14"/>
    </row>
    <row r="44" spans="3:15">
      <c r="C44" s="15">
        <v>43</v>
      </c>
      <c r="D44" s="13"/>
      <c r="E44" s="14"/>
    </row>
    <row r="45" spans="3:15">
      <c r="C45" s="15">
        <v>44</v>
      </c>
      <c r="D45" s="13"/>
      <c r="E45" s="14"/>
    </row>
    <row r="46" spans="3:15">
      <c r="C46" s="15">
        <v>45</v>
      </c>
      <c r="D46" s="13"/>
      <c r="E46" s="14"/>
    </row>
  </sheetData>
  <sortState ref="C2:E41">
    <sortCondition ref="D2:D41"/>
  </sortState>
  <mergeCells count="7">
    <mergeCell ref="I5:K5"/>
    <mergeCell ref="I6:K6"/>
    <mergeCell ref="G1:H1"/>
    <mergeCell ref="I1:K1"/>
    <mergeCell ref="I2:K2"/>
    <mergeCell ref="I3:K3"/>
    <mergeCell ref="I4:K4"/>
  </mergeCells>
  <conditionalFormatting sqref="E2:E46">
    <cfRule type="cellIs" dxfId="211" priority="112" stopIfTrue="1" operator="equal">
      <formula>$J$8</formula>
    </cfRule>
  </conditionalFormatting>
  <dataValidations count="1">
    <dataValidation type="list" allowBlank="1" showInputMessage="1" showErrorMessage="1" sqref="E2:E46 WVL983042:WVL983076 WLP983042:WLP983076 WBT983042:WBT983076 VRX983042:VRX983076 VIB983042:VIB983076 UYF983042:UYF983076 UOJ983042:UOJ983076 UEN983042:UEN983076 TUR983042:TUR983076 TKV983042:TKV983076 TAZ983042:TAZ983076 SRD983042:SRD983076 SHH983042:SHH983076 RXL983042:RXL983076 RNP983042:RNP983076 RDT983042:RDT983076 QTX983042:QTX983076 QKB983042:QKB983076 QAF983042:QAF983076 PQJ983042:PQJ983076 PGN983042:PGN983076 OWR983042:OWR983076 OMV983042:OMV983076 OCZ983042:OCZ983076 NTD983042:NTD983076 NJH983042:NJH983076 MZL983042:MZL983076 MPP983042:MPP983076 MFT983042:MFT983076 LVX983042:LVX983076 LMB983042:LMB983076 LCF983042:LCF983076 KSJ983042:KSJ983076 KIN983042:KIN983076 JYR983042:JYR983076 JOV983042:JOV983076 JEZ983042:JEZ983076 IVD983042:IVD983076 ILH983042:ILH983076 IBL983042:IBL983076 HRP983042:HRP983076 HHT983042:HHT983076 GXX983042:GXX983076 GOB983042:GOB983076 GEF983042:GEF983076 FUJ983042:FUJ983076 FKN983042:FKN983076 FAR983042:FAR983076 EQV983042:EQV983076 EGZ983042:EGZ983076 DXD983042:DXD983076 DNH983042:DNH983076 DDL983042:DDL983076 CTP983042:CTP983076 CJT983042:CJT983076 BZX983042:BZX983076 BQB983042:BQB983076 BGF983042:BGF983076 AWJ983042:AWJ983076 AMN983042:AMN983076 ACR983042:ACR983076 SV983042:SV983076 IZ983042:IZ983076 E983042:E983076 WVL917506:WVL917540 WLP917506:WLP917540 WBT917506:WBT917540 VRX917506:VRX917540 VIB917506:VIB917540 UYF917506:UYF917540 UOJ917506:UOJ917540 UEN917506:UEN917540 TUR917506:TUR917540 TKV917506:TKV917540 TAZ917506:TAZ917540 SRD917506:SRD917540 SHH917506:SHH917540 RXL917506:RXL917540 RNP917506:RNP917540 RDT917506:RDT917540 QTX917506:QTX917540 QKB917506:QKB917540 QAF917506:QAF917540 PQJ917506:PQJ917540 PGN917506:PGN917540 OWR917506:OWR917540 OMV917506:OMV917540 OCZ917506:OCZ917540 NTD917506:NTD917540 NJH917506:NJH917540 MZL917506:MZL917540 MPP917506:MPP917540 MFT917506:MFT917540 LVX917506:LVX917540 LMB917506:LMB917540 LCF917506:LCF917540 KSJ917506:KSJ917540 KIN917506:KIN917540 JYR917506:JYR917540 JOV917506:JOV917540 JEZ917506:JEZ917540 IVD917506:IVD917540 ILH917506:ILH917540 IBL917506:IBL917540 HRP917506:HRP917540 HHT917506:HHT917540 GXX917506:GXX917540 GOB917506:GOB917540 GEF917506:GEF917540 FUJ917506:FUJ917540 FKN917506:FKN917540 FAR917506:FAR917540 EQV917506:EQV917540 EGZ917506:EGZ917540 DXD917506:DXD917540 DNH917506:DNH917540 DDL917506:DDL917540 CTP917506:CTP917540 CJT917506:CJT917540 BZX917506:BZX917540 BQB917506:BQB917540 BGF917506:BGF917540 AWJ917506:AWJ917540 AMN917506:AMN917540 ACR917506:ACR917540 SV917506:SV917540 IZ917506:IZ917540 E917506:E917540 WVL851970:WVL852004 WLP851970:WLP852004 WBT851970:WBT852004 VRX851970:VRX852004 VIB851970:VIB852004 UYF851970:UYF852004 UOJ851970:UOJ852004 UEN851970:UEN852004 TUR851970:TUR852004 TKV851970:TKV852004 TAZ851970:TAZ852004 SRD851970:SRD852004 SHH851970:SHH852004 RXL851970:RXL852004 RNP851970:RNP852004 RDT851970:RDT852004 QTX851970:QTX852004 QKB851970:QKB852004 QAF851970:QAF852004 PQJ851970:PQJ852004 PGN851970:PGN852004 OWR851970:OWR852004 OMV851970:OMV852004 OCZ851970:OCZ852004 NTD851970:NTD852004 NJH851970:NJH852004 MZL851970:MZL852004 MPP851970:MPP852004 MFT851970:MFT852004 LVX851970:LVX852004 LMB851970:LMB852004 LCF851970:LCF852004 KSJ851970:KSJ852004 KIN851970:KIN852004 JYR851970:JYR852004 JOV851970:JOV852004 JEZ851970:JEZ852004 IVD851970:IVD852004 ILH851970:ILH852004 IBL851970:IBL852004 HRP851970:HRP852004 HHT851970:HHT852004 GXX851970:GXX852004 GOB851970:GOB852004 GEF851970:GEF852004 FUJ851970:FUJ852004 FKN851970:FKN852004 FAR851970:FAR852004 EQV851970:EQV852004 EGZ851970:EGZ852004 DXD851970:DXD852004 DNH851970:DNH852004 DDL851970:DDL852004 CTP851970:CTP852004 CJT851970:CJT852004 BZX851970:BZX852004 BQB851970:BQB852004 BGF851970:BGF852004 AWJ851970:AWJ852004 AMN851970:AMN852004 ACR851970:ACR852004 SV851970:SV852004 IZ851970:IZ852004 E851970:E852004 WVL786434:WVL786468 WLP786434:WLP786468 WBT786434:WBT786468 VRX786434:VRX786468 VIB786434:VIB786468 UYF786434:UYF786468 UOJ786434:UOJ786468 UEN786434:UEN786468 TUR786434:TUR786468 TKV786434:TKV786468 TAZ786434:TAZ786468 SRD786434:SRD786468 SHH786434:SHH786468 RXL786434:RXL786468 RNP786434:RNP786468 RDT786434:RDT786468 QTX786434:QTX786468 QKB786434:QKB786468 QAF786434:QAF786468 PQJ786434:PQJ786468 PGN786434:PGN786468 OWR786434:OWR786468 OMV786434:OMV786468 OCZ786434:OCZ786468 NTD786434:NTD786468 NJH786434:NJH786468 MZL786434:MZL786468 MPP786434:MPP786468 MFT786434:MFT786468 LVX786434:LVX786468 LMB786434:LMB786468 LCF786434:LCF786468 KSJ786434:KSJ786468 KIN786434:KIN786468 JYR786434:JYR786468 JOV786434:JOV786468 JEZ786434:JEZ786468 IVD786434:IVD786468 ILH786434:ILH786468 IBL786434:IBL786468 HRP786434:HRP786468 HHT786434:HHT786468 GXX786434:GXX786468 GOB786434:GOB786468 GEF786434:GEF786468 FUJ786434:FUJ786468 FKN786434:FKN786468 FAR786434:FAR786468 EQV786434:EQV786468 EGZ786434:EGZ786468 DXD786434:DXD786468 DNH786434:DNH786468 DDL786434:DDL786468 CTP786434:CTP786468 CJT786434:CJT786468 BZX786434:BZX786468 BQB786434:BQB786468 BGF786434:BGF786468 AWJ786434:AWJ786468 AMN786434:AMN786468 ACR786434:ACR786468 SV786434:SV786468 IZ786434:IZ786468 E786434:E786468 WVL720898:WVL720932 WLP720898:WLP720932 WBT720898:WBT720932 VRX720898:VRX720932 VIB720898:VIB720932 UYF720898:UYF720932 UOJ720898:UOJ720932 UEN720898:UEN720932 TUR720898:TUR720932 TKV720898:TKV720932 TAZ720898:TAZ720932 SRD720898:SRD720932 SHH720898:SHH720932 RXL720898:RXL720932 RNP720898:RNP720932 RDT720898:RDT720932 QTX720898:QTX720932 QKB720898:QKB720932 QAF720898:QAF720932 PQJ720898:PQJ720932 PGN720898:PGN720932 OWR720898:OWR720932 OMV720898:OMV720932 OCZ720898:OCZ720932 NTD720898:NTD720932 NJH720898:NJH720932 MZL720898:MZL720932 MPP720898:MPP720932 MFT720898:MFT720932 LVX720898:LVX720932 LMB720898:LMB720932 LCF720898:LCF720932 KSJ720898:KSJ720932 KIN720898:KIN720932 JYR720898:JYR720932 JOV720898:JOV720932 JEZ720898:JEZ720932 IVD720898:IVD720932 ILH720898:ILH720932 IBL720898:IBL720932 HRP720898:HRP720932 HHT720898:HHT720932 GXX720898:GXX720932 GOB720898:GOB720932 GEF720898:GEF720932 FUJ720898:FUJ720932 FKN720898:FKN720932 FAR720898:FAR720932 EQV720898:EQV720932 EGZ720898:EGZ720932 DXD720898:DXD720932 DNH720898:DNH720932 DDL720898:DDL720932 CTP720898:CTP720932 CJT720898:CJT720932 BZX720898:BZX720932 BQB720898:BQB720932 BGF720898:BGF720932 AWJ720898:AWJ720932 AMN720898:AMN720932 ACR720898:ACR720932 SV720898:SV720932 IZ720898:IZ720932 E720898:E720932 WVL655362:WVL655396 WLP655362:WLP655396 WBT655362:WBT655396 VRX655362:VRX655396 VIB655362:VIB655396 UYF655362:UYF655396 UOJ655362:UOJ655396 UEN655362:UEN655396 TUR655362:TUR655396 TKV655362:TKV655396 TAZ655362:TAZ655396 SRD655362:SRD655396 SHH655362:SHH655396 RXL655362:RXL655396 RNP655362:RNP655396 RDT655362:RDT655396 QTX655362:QTX655396 QKB655362:QKB655396 QAF655362:QAF655396 PQJ655362:PQJ655396 PGN655362:PGN655396 OWR655362:OWR655396 OMV655362:OMV655396 OCZ655362:OCZ655396 NTD655362:NTD655396 NJH655362:NJH655396 MZL655362:MZL655396 MPP655362:MPP655396 MFT655362:MFT655396 LVX655362:LVX655396 LMB655362:LMB655396 LCF655362:LCF655396 KSJ655362:KSJ655396 KIN655362:KIN655396 JYR655362:JYR655396 JOV655362:JOV655396 JEZ655362:JEZ655396 IVD655362:IVD655396 ILH655362:ILH655396 IBL655362:IBL655396 HRP655362:HRP655396 HHT655362:HHT655396 GXX655362:GXX655396 GOB655362:GOB655396 GEF655362:GEF655396 FUJ655362:FUJ655396 FKN655362:FKN655396 FAR655362:FAR655396 EQV655362:EQV655396 EGZ655362:EGZ655396 DXD655362:DXD655396 DNH655362:DNH655396 DDL655362:DDL655396 CTP655362:CTP655396 CJT655362:CJT655396 BZX655362:BZX655396 BQB655362:BQB655396 BGF655362:BGF655396 AWJ655362:AWJ655396 AMN655362:AMN655396 ACR655362:ACR655396 SV655362:SV655396 IZ655362:IZ655396 E655362:E655396 WVL589826:WVL589860 WLP589826:WLP589860 WBT589826:WBT589860 VRX589826:VRX589860 VIB589826:VIB589860 UYF589826:UYF589860 UOJ589826:UOJ589860 UEN589826:UEN589860 TUR589826:TUR589860 TKV589826:TKV589860 TAZ589826:TAZ589860 SRD589826:SRD589860 SHH589826:SHH589860 RXL589826:RXL589860 RNP589826:RNP589860 RDT589826:RDT589860 QTX589826:QTX589860 QKB589826:QKB589860 QAF589826:QAF589860 PQJ589826:PQJ589860 PGN589826:PGN589860 OWR589826:OWR589860 OMV589826:OMV589860 OCZ589826:OCZ589860 NTD589826:NTD589860 NJH589826:NJH589860 MZL589826:MZL589860 MPP589826:MPP589860 MFT589826:MFT589860 LVX589826:LVX589860 LMB589826:LMB589860 LCF589826:LCF589860 KSJ589826:KSJ589860 KIN589826:KIN589860 JYR589826:JYR589860 JOV589826:JOV589860 JEZ589826:JEZ589860 IVD589826:IVD589860 ILH589826:ILH589860 IBL589826:IBL589860 HRP589826:HRP589860 HHT589826:HHT589860 GXX589826:GXX589860 GOB589826:GOB589860 GEF589826:GEF589860 FUJ589826:FUJ589860 FKN589826:FKN589860 FAR589826:FAR589860 EQV589826:EQV589860 EGZ589826:EGZ589860 DXD589826:DXD589860 DNH589826:DNH589860 DDL589826:DDL589860 CTP589826:CTP589860 CJT589826:CJT589860 BZX589826:BZX589860 BQB589826:BQB589860 BGF589826:BGF589860 AWJ589826:AWJ589860 AMN589826:AMN589860 ACR589826:ACR589860 SV589826:SV589860 IZ589826:IZ589860 E589826:E589860 WVL524290:WVL524324 WLP524290:WLP524324 WBT524290:WBT524324 VRX524290:VRX524324 VIB524290:VIB524324 UYF524290:UYF524324 UOJ524290:UOJ524324 UEN524290:UEN524324 TUR524290:TUR524324 TKV524290:TKV524324 TAZ524290:TAZ524324 SRD524290:SRD524324 SHH524290:SHH524324 RXL524290:RXL524324 RNP524290:RNP524324 RDT524290:RDT524324 QTX524290:QTX524324 QKB524290:QKB524324 QAF524290:QAF524324 PQJ524290:PQJ524324 PGN524290:PGN524324 OWR524290:OWR524324 OMV524290:OMV524324 OCZ524290:OCZ524324 NTD524290:NTD524324 NJH524290:NJH524324 MZL524290:MZL524324 MPP524290:MPP524324 MFT524290:MFT524324 LVX524290:LVX524324 LMB524290:LMB524324 LCF524290:LCF524324 KSJ524290:KSJ524324 KIN524290:KIN524324 JYR524290:JYR524324 JOV524290:JOV524324 JEZ524290:JEZ524324 IVD524290:IVD524324 ILH524290:ILH524324 IBL524290:IBL524324 HRP524290:HRP524324 HHT524290:HHT524324 GXX524290:GXX524324 GOB524290:GOB524324 GEF524290:GEF524324 FUJ524290:FUJ524324 FKN524290:FKN524324 FAR524290:FAR524324 EQV524290:EQV524324 EGZ524290:EGZ524324 DXD524290:DXD524324 DNH524290:DNH524324 DDL524290:DDL524324 CTP524290:CTP524324 CJT524290:CJT524324 BZX524290:BZX524324 BQB524290:BQB524324 BGF524290:BGF524324 AWJ524290:AWJ524324 AMN524290:AMN524324 ACR524290:ACR524324 SV524290:SV524324 IZ524290:IZ524324 E524290:E524324 WVL458754:WVL458788 WLP458754:WLP458788 WBT458754:WBT458788 VRX458754:VRX458788 VIB458754:VIB458788 UYF458754:UYF458788 UOJ458754:UOJ458788 UEN458754:UEN458788 TUR458754:TUR458788 TKV458754:TKV458788 TAZ458754:TAZ458788 SRD458754:SRD458788 SHH458754:SHH458788 RXL458754:RXL458788 RNP458754:RNP458788 RDT458754:RDT458788 QTX458754:QTX458788 QKB458754:QKB458788 QAF458754:QAF458788 PQJ458754:PQJ458788 PGN458754:PGN458788 OWR458754:OWR458788 OMV458754:OMV458788 OCZ458754:OCZ458788 NTD458754:NTD458788 NJH458754:NJH458788 MZL458754:MZL458788 MPP458754:MPP458788 MFT458754:MFT458788 LVX458754:LVX458788 LMB458754:LMB458788 LCF458754:LCF458788 KSJ458754:KSJ458788 KIN458754:KIN458788 JYR458754:JYR458788 JOV458754:JOV458788 JEZ458754:JEZ458788 IVD458754:IVD458788 ILH458754:ILH458788 IBL458754:IBL458788 HRP458754:HRP458788 HHT458754:HHT458788 GXX458754:GXX458788 GOB458754:GOB458788 GEF458754:GEF458788 FUJ458754:FUJ458788 FKN458754:FKN458788 FAR458754:FAR458788 EQV458754:EQV458788 EGZ458754:EGZ458788 DXD458754:DXD458788 DNH458754:DNH458788 DDL458754:DDL458788 CTP458754:CTP458788 CJT458754:CJT458788 BZX458754:BZX458788 BQB458754:BQB458788 BGF458754:BGF458788 AWJ458754:AWJ458788 AMN458754:AMN458788 ACR458754:ACR458788 SV458754:SV458788 IZ458754:IZ458788 E458754:E458788 WVL393218:WVL393252 WLP393218:WLP393252 WBT393218:WBT393252 VRX393218:VRX393252 VIB393218:VIB393252 UYF393218:UYF393252 UOJ393218:UOJ393252 UEN393218:UEN393252 TUR393218:TUR393252 TKV393218:TKV393252 TAZ393218:TAZ393252 SRD393218:SRD393252 SHH393218:SHH393252 RXL393218:RXL393252 RNP393218:RNP393252 RDT393218:RDT393252 QTX393218:QTX393252 QKB393218:QKB393252 QAF393218:QAF393252 PQJ393218:PQJ393252 PGN393218:PGN393252 OWR393218:OWR393252 OMV393218:OMV393252 OCZ393218:OCZ393252 NTD393218:NTD393252 NJH393218:NJH393252 MZL393218:MZL393252 MPP393218:MPP393252 MFT393218:MFT393252 LVX393218:LVX393252 LMB393218:LMB393252 LCF393218:LCF393252 KSJ393218:KSJ393252 KIN393218:KIN393252 JYR393218:JYR393252 JOV393218:JOV393252 JEZ393218:JEZ393252 IVD393218:IVD393252 ILH393218:ILH393252 IBL393218:IBL393252 HRP393218:HRP393252 HHT393218:HHT393252 GXX393218:GXX393252 GOB393218:GOB393252 GEF393218:GEF393252 FUJ393218:FUJ393252 FKN393218:FKN393252 FAR393218:FAR393252 EQV393218:EQV393252 EGZ393218:EGZ393252 DXD393218:DXD393252 DNH393218:DNH393252 DDL393218:DDL393252 CTP393218:CTP393252 CJT393218:CJT393252 BZX393218:BZX393252 BQB393218:BQB393252 BGF393218:BGF393252 AWJ393218:AWJ393252 AMN393218:AMN393252 ACR393218:ACR393252 SV393218:SV393252 IZ393218:IZ393252 E393218:E393252 WVL327682:WVL327716 WLP327682:WLP327716 WBT327682:WBT327716 VRX327682:VRX327716 VIB327682:VIB327716 UYF327682:UYF327716 UOJ327682:UOJ327716 UEN327682:UEN327716 TUR327682:TUR327716 TKV327682:TKV327716 TAZ327682:TAZ327716 SRD327682:SRD327716 SHH327682:SHH327716 RXL327682:RXL327716 RNP327682:RNP327716 RDT327682:RDT327716 QTX327682:QTX327716 QKB327682:QKB327716 QAF327682:QAF327716 PQJ327682:PQJ327716 PGN327682:PGN327716 OWR327682:OWR327716 OMV327682:OMV327716 OCZ327682:OCZ327716 NTD327682:NTD327716 NJH327682:NJH327716 MZL327682:MZL327716 MPP327682:MPP327716 MFT327682:MFT327716 LVX327682:LVX327716 LMB327682:LMB327716 LCF327682:LCF327716 KSJ327682:KSJ327716 KIN327682:KIN327716 JYR327682:JYR327716 JOV327682:JOV327716 JEZ327682:JEZ327716 IVD327682:IVD327716 ILH327682:ILH327716 IBL327682:IBL327716 HRP327682:HRP327716 HHT327682:HHT327716 GXX327682:GXX327716 GOB327682:GOB327716 GEF327682:GEF327716 FUJ327682:FUJ327716 FKN327682:FKN327716 FAR327682:FAR327716 EQV327682:EQV327716 EGZ327682:EGZ327716 DXD327682:DXD327716 DNH327682:DNH327716 DDL327682:DDL327716 CTP327682:CTP327716 CJT327682:CJT327716 BZX327682:BZX327716 BQB327682:BQB327716 BGF327682:BGF327716 AWJ327682:AWJ327716 AMN327682:AMN327716 ACR327682:ACR327716 SV327682:SV327716 IZ327682:IZ327716 E327682:E327716 WVL262146:WVL262180 WLP262146:WLP262180 WBT262146:WBT262180 VRX262146:VRX262180 VIB262146:VIB262180 UYF262146:UYF262180 UOJ262146:UOJ262180 UEN262146:UEN262180 TUR262146:TUR262180 TKV262146:TKV262180 TAZ262146:TAZ262180 SRD262146:SRD262180 SHH262146:SHH262180 RXL262146:RXL262180 RNP262146:RNP262180 RDT262146:RDT262180 QTX262146:QTX262180 QKB262146:QKB262180 QAF262146:QAF262180 PQJ262146:PQJ262180 PGN262146:PGN262180 OWR262146:OWR262180 OMV262146:OMV262180 OCZ262146:OCZ262180 NTD262146:NTD262180 NJH262146:NJH262180 MZL262146:MZL262180 MPP262146:MPP262180 MFT262146:MFT262180 LVX262146:LVX262180 LMB262146:LMB262180 LCF262146:LCF262180 KSJ262146:KSJ262180 KIN262146:KIN262180 JYR262146:JYR262180 JOV262146:JOV262180 JEZ262146:JEZ262180 IVD262146:IVD262180 ILH262146:ILH262180 IBL262146:IBL262180 HRP262146:HRP262180 HHT262146:HHT262180 GXX262146:GXX262180 GOB262146:GOB262180 GEF262146:GEF262180 FUJ262146:FUJ262180 FKN262146:FKN262180 FAR262146:FAR262180 EQV262146:EQV262180 EGZ262146:EGZ262180 DXD262146:DXD262180 DNH262146:DNH262180 DDL262146:DDL262180 CTP262146:CTP262180 CJT262146:CJT262180 BZX262146:BZX262180 BQB262146:BQB262180 BGF262146:BGF262180 AWJ262146:AWJ262180 AMN262146:AMN262180 ACR262146:ACR262180 SV262146:SV262180 IZ262146:IZ262180 E262146:E262180 WVL196610:WVL196644 WLP196610:WLP196644 WBT196610:WBT196644 VRX196610:VRX196644 VIB196610:VIB196644 UYF196610:UYF196644 UOJ196610:UOJ196644 UEN196610:UEN196644 TUR196610:TUR196644 TKV196610:TKV196644 TAZ196610:TAZ196644 SRD196610:SRD196644 SHH196610:SHH196644 RXL196610:RXL196644 RNP196610:RNP196644 RDT196610:RDT196644 QTX196610:QTX196644 QKB196610:QKB196644 QAF196610:QAF196644 PQJ196610:PQJ196644 PGN196610:PGN196644 OWR196610:OWR196644 OMV196610:OMV196644 OCZ196610:OCZ196644 NTD196610:NTD196644 NJH196610:NJH196644 MZL196610:MZL196644 MPP196610:MPP196644 MFT196610:MFT196644 LVX196610:LVX196644 LMB196610:LMB196644 LCF196610:LCF196644 KSJ196610:KSJ196644 KIN196610:KIN196644 JYR196610:JYR196644 JOV196610:JOV196644 JEZ196610:JEZ196644 IVD196610:IVD196644 ILH196610:ILH196644 IBL196610:IBL196644 HRP196610:HRP196644 HHT196610:HHT196644 GXX196610:GXX196644 GOB196610:GOB196644 GEF196610:GEF196644 FUJ196610:FUJ196644 FKN196610:FKN196644 FAR196610:FAR196644 EQV196610:EQV196644 EGZ196610:EGZ196644 DXD196610:DXD196644 DNH196610:DNH196644 DDL196610:DDL196644 CTP196610:CTP196644 CJT196610:CJT196644 BZX196610:BZX196644 BQB196610:BQB196644 BGF196610:BGF196644 AWJ196610:AWJ196644 AMN196610:AMN196644 ACR196610:ACR196644 SV196610:SV196644 IZ196610:IZ196644 E196610:E196644 WVL131074:WVL131108 WLP131074:WLP131108 WBT131074:WBT131108 VRX131074:VRX131108 VIB131074:VIB131108 UYF131074:UYF131108 UOJ131074:UOJ131108 UEN131074:UEN131108 TUR131074:TUR131108 TKV131074:TKV131108 TAZ131074:TAZ131108 SRD131074:SRD131108 SHH131074:SHH131108 RXL131074:RXL131108 RNP131074:RNP131108 RDT131074:RDT131108 QTX131074:QTX131108 QKB131074:QKB131108 QAF131074:QAF131108 PQJ131074:PQJ131108 PGN131074:PGN131108 OWR131074:OWR131108 OMV131074:OMV131108 OCZ131074:OCZ131108 NTD131074:NTD131108 NJH131074:NJH131108 MZL131074:MZL131108 MPP131074:MPP131108 MFT131074:MFT131108 LVX131074:LVX131108 LMB131074:LMB131108 LCF131074:LCF131108 KSJ131074:KSJ131108 KIN131074:KIN131108 JYR131074:JYR131108 JOV131074:JOV131108 JEZ131074:JEZ131108 IVD131074:IVD131108 ILH131074:ILH131108 IBL131074:IBL131108 HRP131074:HRP131108 HHT131074:HHT131108 GXX131074:GXX131108 GOB131074:GOB131108 GEF131074:GEF131108 FUJ131074:FUJ131108 FKN131074:FKN131108 FAR131074:FAR131108 EQV131074:EQV131108 EGZ131074:EGZ131108 DXD131074:DXD131108 DNH131074:DNH131108 DDL131074:DDL131108 CTP131074:CTP131108 CJT131074:CJT131108 BZX131074:BZX131108 BQB131074:BQB131108 BGF131074:BGF131108 AWJ131074:AWJ131108 AMN131074:AMN131108 ACR131074:ACR131108 SV131074:SV131108 IZ131074:IZ131108 E131074:E131108 WVL65538:WVL65572 WLP65538:WLP65572 WBT65538:WBT65572 VRX65538:VRX65572 VIB65538:VIB65572 UYF65538:UYF65572 UOJ65538:UOJ65572 UEN65538:UEN65572 TUR65538:TUR65572 TKV65538:TKV65572 TAZ65538:TAZ65572 SRD65538:SRD65572 SHH65538:SHH65572 RXL65538:RXL65572 RNP65538:RNP65572 RDT65538:RDT65572 QTX65538:QTX65572 QKB65538:QKB65572 QAF65538:QAF65572 PQJ65538:PQJ65572 PGN65538:PGN65572 OWR65538:OWR65572 OMV65538:OMV65572 OCZ65538:OCZ65572 NTD65538:NTD65572 NJH65538:NJH65572 MZL65538:MZL65572 MPP65538:MPP65572 MFT65538:MFT65572 LVX65538:LVX65572 LMB65538:LMB65572 LCF65538:LCF65572 KSJ65538:KSJ65572 KIN65538:KIN65572 JYR65538:JYR65572 JOV65538:JOV65572 JEZ65538:JEZ65572 IVD65538:IVD65572 ILH65538:ILH65572 IBL65538:IBL65572 HRP65538:HRP65572 HHT65538:HHT65572 GXX65538:GXX65572 GOB65538:GOB65572 GEF65538:GEF65572 FUJ65538:FUJ65572 FKN65538:FKN65572 FAR65538:FAR65572 EQV65538:EQV65572 EGZ65538:EGZ65572 DXD65538:DXD65572 DNH65538:DNH65572 DDL65538:DDL65572 CTP65538:CTP65572 CJT65538:CJT65572 BZX65538:BZX65572 BQB65538:BQB65572 BGF65538:BGF65572 AWJ65538:AWJ65572 AMN65538:AMN65572 ACR65538:ACR65572 SV65538:SV65572 IZ65538:IZ65572 E65538:E65572 WVL2:WVL36 WLP2:WLP36 WBT2:WBT36 VRX2:VRX36 VIB2:VIB36 UYF2:UYF36 UOJ2:UOJ36 UEN2:UEN36 TUR2:TUR36 TKV2:TKV36 TAZ2:TAZ36 SRD2:SRD36 SHH2:SHH36 RXL2:RXL36 RNP2:RNP36 RDT2:RDT36 QTX2:QTX36 QKB2:QKB36 QAF2:QAF36 PQJ2:PQJ36 PGN2:PGN36 OWR2:OWR36 OMV2:OMV36 OCZ2:OCZ36 NTD2:NTD36 NJH2:NJH36 MZL2:MZL36 MPP2:MPP36 MFT2:MFT36 LVX2:LVX36 LMB2:LMB36 LCF2:LCF36 KSJ2:KSJ36 KIN2:KIN36 JYR2:JYR36 JOV2:JOV36 JEZ2:JEZ36 IVD2:IVD36 ILH2:ILH36 IBL2:IBL36 HRP2:HRP36 HHT2:HHT36 GXX2:GXX36 GOB2:GOB36 GEF2:GEF36 FUJ2:FUJ36 FKN2:FKN36 FAR2:FAR36 EQV2:EQV36 EGZ2:EGZ36 DXD2:DXD36 DNH2:DNH36 DDL2:DDL36 CTP2:CTP36 CJT2:CJT36 BZX2:BZX36 BQB2:BQB36 BGF2:BGF36 AWJ2:AWJ36 AMN2:AMN36 ACR2:ACR36 SV2:SV36 IZ2:IZ36">
      <formula1>$I$8:$J$8</formula1>
    </dataValidation>
  </dataValidation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sheetPr>
    <tabColor theme="1"/>
  </sheetPr>
  <dimension ref="A1:AP174"/>
  <sheetViews>
    <sheetView rightToLeft="1" showWhiteSpace="0" topLeftCell="H1" zoomScaleSheetLayoutView="100" workbookViewId="0">
      <selection activeCell="AE5" sqref="AE5"/>
    </sheetView>
  </sheetViews>
  <sheetFormatPr baseColWidth="10" defaultRowHeight="12.75"/>
  <cols>
    <col min="1" max="1" width="3.42578125" style="17" customWidth="1"/>
    <col min="2" max="2" width="11.42578125" style="16" customWidth="1"/>
    <col min="3" max="3" width="5" style="16" customWidth="1"/>
    <col min="4" max="4" width="5.140625" style="16" customWidth="1"/>
    <col min="5" max="5" width="5.7109375" style="16" bestFit="1" customWidth="1"/>
    <col min="6" max="6" width="5.7109375" style="16" customWidth="1"/>
    <col min="7" max="7" width="5.5703125" style="16" bestFit="1" customWidth="1"/>
    <col min="8" max="8" width="5.7109375" style="16" customWidth="1"/>
    <col min="9" max="9" width="5.42578125" style="16" customWidth="1"/>
    <col min="10" max="10" width="5.28515625" style="16" customWidth="1"/>
    <col min="11" max="11" width="5.5703125" style="16" bestFit="1" customWidth="1"/>
    <col min="12" max="12" width="5.28515625" style="16" customWidth="1"/>
    <col min="13" max="13" width="5.42578125" style="16" bestFit="1" customWidth="1"/>
    <col min="14" max="14" width="7" style="16" bestFit="1" customWidth="1"/>
    <col min="15" max="15" width="5.42578125" style="16" bestFit="1" customWidth="1"/>
    <col min="16" max="16" width="5.5703125" style="16" customWidth="1"/>
    <col min="17" max="20" width="5.28515625" style="16" customWidth="1"/>
    <col min="21" max="23" width="5.42578125" style="16" bestFit="1" customWidth="1"/>
    <col min="24" max="24" width="6.42578125" style="16" customWidth="1"/>
    <col min="25" max="25" width="5.42578125" style="16" customWidth="1"/>
    <col min="26" max="26" width="5.28515625" style="16" customWidth="1"/>
    <col min="27" max="27" width="5.140625" style="16" customWidth="1"/>
    <col min="28" max="28" width="5.7109375" style="16" customWidth="1"/>
    <col min="29" max="29" width="5.28515625" style="16" customWidth="1"/>
    <col min="30" max="30" width="5.5703125" style="16" customWidth="1"/>
    <col min="31" max="31" width="5.140625" style="16" customWidth="1"/>
    <col min="32" max="32" width="4.28515625" style="16" customWidth="1"/>
    <col min="33" max="33" width="6.140625" style="16" customWidth="1"/>
    <col min="34" max="34" width="5.42578125" style="16" bestFit="1" customWidth="1"/>
    <col min="35" max="35" width="4.28515625" style="16" customWidth="1"/>
    <col min="36" max="36" width="4.42578125" style="16" customWidth="1"/>
    <col min="37" max="255" width="11.42578125" style="16"/>
    <col min="256" max="256" width="4.28515625" style="16" bestFit="1" customWidth="1"/>
    <col min="257" max="257" width="11.42578125" style="16" customWidth="1"/>
    <col min="258" max="258" width="5" style="16" customWidth="1"/>
    <col min="259" max="259" width="5.140625" style="16" customWidth="1"/>
    <col min="260" max="260" width="5.7109375" style="16" bestFit="1" customWidth="1"/>
    <col min="261" max="261" width="5.7109375" style="16" customWidth="1"/>
    <col min="262" max="262" width="5.5703125" style="16" bestFit="1" customWidth="1"/>
    <col min="263" max="263" width="5.7109375" style="16" customWidth="1"/>
    <col min="264" max="264" width="5.42578125" style="16" customWidth="1"/>
    <col min="265" max="265" width="5.28515625" style="16" customWidth="1"/>
    <col min="266" max="266" width="5.5703125" style="16" bestFit="1" customWidth="1"/>
    <col min="267" max="267" width="5.28515625" style="16" customWidth="1"/>
    <col min="268" max="270" width="5.42578125" style="16" bestFit="1" customWidth="1"/>
    <col min="271" max="271" width="3.7109375" style="16" customWidth="1"/>
    <col min="272" max="275" width="5.28515625" style="16" customWidth="1"/>
    <col min="276" max="278" width="5.42578125" style="16" bestFit="1" customWidth="1"/>
    <col min="279" max="279" width="6.42578125" style="16" bestFit="1" customWidth="1"/>
    <col min="280" max="280" width="5.42578125" style="16" customWidth="1"/>
    <col min="281" max="281" width="3.28515625" style="16" customWidth="1"/>
    <col min="282" max="282" width="5.140625" style="16" customWidth="1"/>
    <col min="283" max="283" width="5.7109375" style="16" customWidth="1"/>
    <col min="284" max="285" width="5.28515625" style="16" customWidth="1"/>
    <col min="286" max="286" width="5.5703125" style="16" customWidth="1"/>
    <col min="287" max="287" width="5.140625" style="16" customWidth="1"/>
    <col min="288" max="288" width="3.85546875" style="16" customWidth="1"/>
    <col min="289" max="289" width="6.140625" style="16" customWidth="1"/>
    <col min="290" max="290" width="5.42578125" style="16" bestFit="1" customWidth="1"/>
    <col min="291" max="291" width="4.28515625" style="16" customWidth="1"/>
    <col min="292" max="292" width="3.85546875" style="16" customWidth="1"/>
    <col min="293" max="511" width="11.42578125" style="16"/>
    <col min="512" max="512" width="4.28515625" style="16" bestFit="1" customWidth="1"/>
    <col min="513" max="513" width="11.42578125" style="16" customWidth="1"/>
    <col min="514" max="514" width="5" style="16" customWidth="1"/>
    <col min="515" max="515" width="5.140625" style="16" customWidth="1"/>
    <col min="516" max="516" width="5.7109375" style="16" bestFit="1" customWidth="1"/>
    <col min="517" max="517" width="5.7109375" style="16" customWidth="1"/>
    <col min="518" max="518" width="5.5703125" style="16" bestFit="1" customWidth="1"/>
    <col min="519" max="519" width="5.7109375" style="16" customWidth="1"/>
    <col min="520" max="520" width="5.42578125" style="16" customWidth="1"/>
    <col min="521" max="521" width="5.28515625" style="16" customWidth="1"/>
    <col min="522" max="522" width="5.5703125" style="16" bestFit="1" customWidth="1"/>
    <col min="523" max="523" width="5.28515625" style="16" customWidth="1"/>
    <col min="524" max="526" width="5.42578125" style="16" bestFit="1" customWidth="1"/>
    <col min="527" max="527" width="3.7109375" style="16" customWidth="1"/>
    <col min="528" max="531" width="5.28515625" style="16" customWidth="1"/>
    <col min="532" max="534" width="5.42578125" style="16" bestFit="1" customWidth="1"/>
    <col min="535" max="535" width="6.42578125" style="16" bestFit="1" customWidth="1"/>
    <col min="536" max="536" width="5.42578125" style="16" customWidth="1"/>
    <col min="537" max="537" width="3.28515625" style="16" customWidth="1"/>
    <col min="538" max="538" width="5.140625" style="16" customWidth="1"/>
    <col min="539" max="539" width="5.7109375" style="16" customWidth="1"/>
    <col min="540" max="541" width="5.28515625" style="16" customWidth="1"/>
    <col min="542" max="542" width="5.5703125" style="16" customWidth="1"/>
    <col min="543" max="543" width="5.140625" style="16" customWidth="1"/>
    <col min="544" max="544" width="3.85546875" style="16" customWidth="1"/>
    <col min="545" max="545" width="6.140625" style="16" customWidth="1"/>
    <col min="546" max="546" width="5.42578125" style="16" bestFit="1" customWidth="1"/>
    <col min="547" max="547" width="4.28515625" style="16" customWidth="1"/>
    <col min="548" max="548" width="3.85546875" style="16" customWidth="1"/>
    <col min="549" max="767" width="11.42578125" style="16"/>
    <col min="768" max="768" width="4.28515625" style="16" bestFit="1" customWidth="1"/>
    <col min="769" max="769" width="11.42578125" style="16" customWidth="1"/>
    <col min="770" max="770" width="5" style="16" customWidth="1"/>
    <col min="771" max="771" width="5.140625" style="16" customWidth="1"/>
    <col min="772" max="772" width="5.7109375" style="16" bestFit="1" customWidth="1"/>
    <col min="773" max="773" width="5.7109375" style="16" customWidth="1"/>
    <col min="774" max="774" width="5.5703125" style="16" bestFit="1" customWidth="1"/>
    <col min="775" max="775" width="5.7109375" style="16" customWidth="1"/>
    <col min="776" max="776" width="5.42578125" style="16" customWidth="1"/>
    <col min="777" max="777" width="5.28515625" style="16" customWidth="1"/>
    <col min="778" max="778" width="5.5703125" style="16" bestFit="1" customWidth="1"/>
    <col min="779" max="779" width="5.28515625" style="16" customWidth="1"/>
    <col min="780" max="782" width="5.42578125" style="16" bestFit="1" customWidth="1"/>
    <col min="783" max="783" width="3.7109375" style="16" customWidth="1"/>
    <col min="784" max="787" width="5.28515625" style="16" customWidth="1"/>
    <col min="788" max="790" width="5.42578125" style="16" bestFit="1" customWidth="1"/>
    <col min="791" max="791" width="6.42578125" style="16" bestFit="1" customWidth="1"/>
    <col min="792" max="792" width="5.42578125" style="16" customWidth="1"/>
    <col min="793" max="793" width="3.28515625" style="16" customWidth="1"/>
    <col min="794" max="794" width="5.140625" style="16" customWidth="1"/>
    <col min="795" max="795" width="5.7109375" style="16" customWidth="1"/>
    <col min="796" max="797" width="5.28515625" style="16" customWidth="1"/>
    <col min="798" max="798" width="5.5703125" style="16" customWidth="1"/>
    <col min="799" max="799" width="5.140625" style="16" customWidth="1"/>
    <col min="800" max="800" width="3.85546875" style="16" customWidth="1"/>
    <col min="801" max="801" width="6.140625" style="16" customWidth="1"/>
    <col min="802" max="802" width="5.42578125" style="16" bestFit="1" customWidth="1"/>
    <col min="803" max="803" width="4.28515625" style="16" customWidth="1"/>
    <col min="804" max="804" width="3.85546875" style="16" customWidth="1"/>
    <col min="805" max="1023" width="11.42578125" style="16"/>
    <col min="1024" max="1024" width="4.28515625" style="16" bestFit="1" customWidth="1"/>
    <col min="1025" max="1025" width="11.42578125" style="16" customWidth="1"/>
    <col min="1026" max="1026" width="5" style="16" customWidth="1"/>
    <col min="1027" max="1027" width="5.140625" style="16" customWidth="1"/>
    <col min="1028" max="1028" width="5.7109375" style="16" bestFit="1" customWidth="1"/>
    <col min="1029" max="1029" width="5.7109375" style="16" customWidth="1"/>
    <col min="1030" max="1030" width="5.5703125" style="16" bestFit="1" customWidth="1"/>
    <col min="1031" max="1031" width="5.7109375" style="16" customWidth="1"/>
    <col min="1032" max="1032" width="5.42578125" style="16" customWidth="1"/>
    <col min="1033" max="1033" width="5.28515625" style="16" customWidth="1"/>
    <col min="1034" max="1034" width="5.5703125" style="16" bestFit="1" customWidth="1"/>
    <col min="1035" max="1035" width="5.28515625" style="16" customWidth="1"/>
    <col min="1036" max="1038" width="5.42578125" style="16" bestFit="1" customWidth="1"/>
    <col min="1039" max="1039" width="3.7109375" style="16" customWidth="1"/>
    <col min="1040" max="1043" width="5.28515625" style="16" customWidth="1"/>
    <col min="1044" max="1046" width="5.42578125" style="16" bestFit="1" customWidth="1"/>
    <col min="1047" max="1047" width="6.42578125" style="16" bestFit="1" customWidth="1"/>
    <col min="1048" max="1048" width="5.42578125" style="16" customWidth="1"/>
    <col min="1049" max="1049" width="3.28515625" style="16" customWidth="1"/>
    <col min="1050" max="1050" width="5.140625" style="16" customWidth="1"/>
    <col min="1051" max="1051" width="5.7109375" style="16" customWidth="1"/>
    <col min="1052" max="1053" width="5.28515625" style="16" customWidth="1"/>
    <col min="1054" max="1054" width="5.5703125" style="16" customWidth="1"/>
    <col min="1055" max="1055" width="5.140625" style="16" customWidth="1"/>
    <col min="1056" max="1056" width="3.85546875" style="16" customWidth="1"/>
    <col min="1057" max="1057" width="6.140625" style="16" customWidth="1"/>
    <col min="1058" max="1058" width="5.42578125" style="16" bestFit="1" customWidth="1"/>
    <col min="1059" max="1059" width="4.28515625" style="16" customWidth="1"/>
    <col min="1060" max="1060" width="3.85546875" style="16" customWidth="1"/>
    <col min="1061" max="1279" width="11.42578125" style="16"/>
    <col min="1280" max="1280" width="4.28515625" style="16" bestFit="1" customWidth="1"/>
    <col min="1281" max="1281" width="11.42578125" style="16" customWidth="1"/>
    <col min="1282" max="1282" width="5" style="16" customWidth="1"/>
    <col min="1283" max="1283" width="5.140625" style="16" customWidth="1"/>
    <col min="1284" max="1284" width="5.7109375" style="16" bestFit="1" customWidth="1"/>
    <col min="1285" max="1285" width="5.7109375" style="16" customWidth="1"/>
    <col min="1286" max="1286" width="5.5703125" style="16" bestFit="1" customWidth="1"/>
    <col min="1287" max="1287" width="5.7109375" style="16" customWidth="1"/>
    <col min="1288" max="1288" width="5.42578125" style="16" customWidth="1"/>
    <col min="1289" max="1289" width="5.28515625" style="16" customWidth="1"/>
    <col min="1290" max="1290" width="5.5703125" style="16" bestFit="1" customWidth="1"/>
    <col min="1291" max="1291" width="5.28515625" style="16" customWidth="1"/>
    <col min="1292" max="1294" width="5.42578125" style="16" bestFit="1" customWidth="1"/>
    <col min="1295" max="1295" width="3.7109375" style="16" customWidth="1"/>
    <col min="1296" max="1299" width="5.28515625" style="16" customWidth="1"/>
    <col min="1300" max="1302" width="5.42578125" style="16" bestFit="1" customWidth="1"/>
    <col min="1303" max="1303" width="6.42578125" style="16" bestFit="1" customWidth="1"/>
    <col min="1304" max="1304" width="5.42578125" style="16" customWidth="1"/>
    <col min="1305" max="1305" width="3.28515625" style="16" customWidth="1"/>
    <col min="1306" max="1306" width="5.140625" style="16" customWidth="1"/>
    <col min="1307" max="1307" width="5.7109375" style="16" customWidth="1"/>
    <col min="1308" max="1309" width="5.28515625" style="16" customWidth="1"/>
    <col min="1310" max="1310" width="5.5703125" style="16" customWidth="1"/>
    <col min="1311" max="1311" width="5.140625" style="16" customWidth="1"/>
    <col min="1312" max="1312" width="3.85546875" style="16" customWidth="1"/>
    <col min="1313" max="1313" width="6.140625" style="16" customWidth="1"/>
    <col min="1314" max="1314" width="5.42578125" style="16" bestFit="1" customWidth="1"/>
    <col min="1315" max="1315" width="4.28515625" style="16" customWidth="1"/>
    <col min="1316" max="1316" width="3.85546875" style="16" customWidth="1"/>
    <col min="1317" max="1535" width="11.42578125" style="16"/>
    <col min="1536" max="1536" width="4.28515625" style="16" bestFit="1" customWidth="1"/>
    <col min="1537" max="1537" width="11.42578125" style="16" customWidth="1"/>
    <col min="1538" max="1538" width="5" style="16" customWidth="1"/>
    <col min="1539" max="1539" width="5.140625" style="16" customWidth="1"/>
    <col min="1540" max="1540" width="5.7109375" style="16" bestFit="1" customWidth="1"/>
    <col min="1541" max="1541" width="5.7109375" style="16" customWidth="1"/>
    <col min="1542" max="1542" width="5.5703125" style="16" bestFit="1" customWidth="1"/>
    <col min="1543" max="1543" width="5.7109375" style="16" customWidth="1"/>
    <col min="1544" max="1544" width="5.42578125" style="16" customWidth="1"/>
    <col min="1545" max="1545" width="5.28515625" style="16" customWidth="1"/>
    <col min="1546" max="1546" width="5.5703125" style="16" bestFit="1" customWidth="1"/>
    <col min="1547" max="1547" width="5.28515625" style="16" customWidth="1"/>
    <col min="1548" max="1550" width="5.42578125" style="16" bestFit="1" customWidth="1"/>
    <col min="1551" max="1551" width="3.7109375" style="16" customWidth="1"/>
    <col min="1552" max="1555" width="5.28515625" style="16" customWidth="1"/>
    <col min="1556" max="1558" width="5.42578125" style="16" bestFit="1" customWidth="1"/>
    <col min="1559" max="1559" width="6.42578125" style="16" bestFit="1" customWidth="1"/>
    <col min="1560" max="1560" width="5.42578125" style="16" customWidth="1"/>
    <col min="1561" max="1561" width="3.28515625" style="16" customWidth="1"/>
    <col min="1562" max="1562" width="5.140625" style="16" customWidth="1"/>
    <col min="1563" max="1563" width="5.7109375" style="16" customWidth="1"/>
    <col min="1564" max="1565" width="5.28515625" style="16" customWidth="1"/>
    <col min="1566" max="1566" width="5.5703125" style="16" customWidth="1"/>
    <col min="1567" max="1567" width="5.140625" style="16" customWidth="1"/>
    <col min="1568" max="1568" width="3.85546875" style="16" customWidth="1"/>
    <col min="1569" max="1569" width="6.140625" style="16" customWidth="1"/>
    <col min="1570" max="1570" width="5.42578125" style="16" bestFit="1" customWidth="1"/>
    <col min="1571" max="1571" width="4.28515625" style="16" customWidth="1"/>
    <col min="1572" max="1572" width="3.85546875" style="16" customWidth="1"/>
    <col min="1573" max="1791" width="11.42578125" style="16"/>
    <col min="1792" max="1792" width="4.28515625" style="16" bestFit="1" customWidth="1"/>
    <col min="1793" max="1793" width="11.42578125" style="16" customWidth="1"/>
    <col min="1794" max="1794" width="5" style="16" customWidth="1"/>
    <col min="1795" max="1795" width="5.140625" style="16" customWidth="1"/>
    <col min="1796" max="1796" width="5.7109375" style="16" bestFit="1" customWidth="1"/>
    <col min="1797" max="1797" width="5.7109375" style="16" customWidth="1"/>
    <col min="1798" max="1798" width="5.5703125" style="16" bestFit="1" customWidth="1"/>
    <col min="1799" max="1799" width="5.7109375" style="16" customWidth="1"/>
    <col min="1800" max="1800" width="5.42578125" style="16" customWidth="1"/>
    <col min="1801" max="1801" width="5.28515625" style="16" customWidth="1"/>
    <col min="1802" max="1802" width="5.5703125" style="16" bestFit="1" customWidth="1"/>
    <col min="1803" max="1803" width="5.28515625" style="16" customWidth="1"/>
    <col min="1804" max="1806" width="5.42578125" style="16" bestFit="1" customWidth="1"/>
    <col min="1807" max="1807" width="3.7109375" style="16" customWidth="1"/>
    <col min="1808" max="1811" width="5.28515625" style="16" customWidth="1"/>
    <col min="1812" max="1814" width="5.42578125" style="16" bestFit="1" customWidth="1"/>
    <col min="1815" max="1815" width="6.42578125" style="16" bestFit="1" customWidth="1"/>
    <col min="1816" max="1816" width="5.42578125" style="16" customWidth="1"/>
    <col min="1817" max="1817" width="3.28515625" style="16" customWidth="1"/>
    <col min="1818" max="1818" width="5.140625" style="16" customWidth="1"/>
    <col min="1819" max="1819" width="5.7109375" style="16" customWidth="1"/>
    <col min="1820" max="1821" width="5.28515625" style="16" customWidth="1"/>
    <col min="1822" max="1822" width="5.5703125" style="16" customWidth="1"/>
    <col min="1823" max="1823" width="5.140625" style="16" customWidth="1"/>
    <col min="1824" max="1824" width="3.85546875" style="16" customWidth="1"/>
    <col min="1825" max="1825" width="6.140625" style="16" customWidth="1"/>
    <col min="1826" max="1826" width="5.42578125" style="16" bestFit="1" customWidth="1"/>
    <col min="1827" max="1827" width="4.28515625" style="16" customWidth="1"/>
    <col min="1828" max="1828" width="3.85546875" style="16" customWidth="1"/>
    <col min="1829" max="2047" width="11.42578125" style="16"/>
    <col min="2048" max="2048" width="4.28515625" style="16" bestFit="1" customWidth="1"/>
    <col min="2049" max="2049" width="11.42578125" style="16" customWidth="1"/>
    <col min="2050" max="2050" width="5" style="16" customWidth="1"/>
    <col min="2051" max="2051" width="5.140625" style="16" customWidth="1"/>
    <col min="2052" max="2052" width="5.7109375" style="16" bestFit="1" customWidth="1"/>
    <col min="2053" max="2053" width="5.7109375" style="16" customWidth="1"/>
    <col min="2054" max="2054" width="5.5703125" style="16" bestFit="1" customWidth="1"/>
    <col min="2055" max="2055" width="5.7109375" style="16" customWidth="1"/>
    <col min="2056" max="2056" width="5.42578125" style="16" customWidth="1"/>
    <col min="2057" max="2057" width="5.28515625" style="16" customWidth="1"/>
    <col min="2058" max="2058" width="5.5703125" style="16" bestFit="1" customWidth="1"/>
    <col min="2059" max="2059" width="5.28515625" style="16" customWidth="1"/>
    <col min="2060" max="2062" width="5.42578125" style="16" bestFit="1" customWidth="1"/>
    <col min="2063" max="2063" width="3.7109375" style="16" customWidth="1"/>
    <col min="2064" max="2067" width="5.28515625" style="16" customWidth="1"/>
    <col min="2068" max="2070" width="5.42578125" style="16" bestFit="1" customWidth="1"/>
    <col min="2071" max="2071" width="6.42578125" style="16" bestFit="1" customWidth="1"/>
    <col min="2072" max="2072" width="5.42578125" style="16" customWidth="1"/>
    <col min="2073" max="2073" width="3.28515625" style="16" customWidth="1"/>
    <col min="2074" max="2074" width="5.140625" style="16" customWidth="1"/>
    <col min="2075" max="2075" width="5.7109375" style="16" customWidth="1"/>
    <col min="2076" max="2077" width="5.28515625" style="16" customWidth="1"/>
    <col min="2078" max="2078" width="5.5703125" style="16" customWidth="1"/>
    <col min="2079" max="2079" width="5.140625" style="16" customWidth="1"/>
    <col min="2080" max="2080" width="3.85546875" style="16" customWidth="1"/>
    <col min="2081" max="2081" width="6.140625" style="16" customWidth="1"/>
    <col min="2082" max="2082" width="5.42578125" style="16" bestFit="1" customWidth="1"/>
    <col min="2083" max="2083" width="4.28515625" style="16" customWidth="1"/>
    <col min="2084" max="2084" width="3.85546875" style="16" customWidth="1"/>
    <col min="2085" max="2303" width="11.42578125" style="16"/>
    <col min="2304" max="2304" width="4.28515625" style="16" bestFit="1" customWidth="1"/>
    <col min="2305" max="2305" width="11.42578125" style="16" customWidth="1"/>
    <col min="2306" max="2306" width="5" style="16" customWidth="1"/>
    <col min="2307" max="2307" width="5.140625" style="16" customWidth="1"/>
    <col min="2308" max="2308" width="5.7109375" style="16" bestFit="1" customWidth="1"/>
    <col min="2309" max="2309" width="5.7109375" style="16" customWidth="1"/>
    <col min="2310" max="2310" width="5.5703125" style="16" bestFit="1" customWidth="1"/>
    <col min="2311" max="2311" width="5.7109375" style="16" customWidth="1"/>
    <col min="2312" max="2312" width="5.42578125" style="16" customWidth="1"/>
    <col min="2313" max="2313" width="5.28515625" style="16" customWidth="1"/>
    <col min="2314" max="2314" width="5.5703125" style="16" bestFit="1" customWidth="1"/>
    <col min="2315" max="2315" width="5.28515625" style="16" customWidth="1"/>
    <col min="2316" max="2318" width="5.42578125" style="16" bestFit="1" customWidth="1"/>
    <col min="2319" max="2319" width="3.7109375" style="16" customWidth="1"/>
    <col min="2320" max="2323" width="5.28515625" style="16" customWidth="1"/>
    <col min="2324" max="2326" width="5.42578125" style="16" bestFit="1" customWidth="1"/>
    <col min="2327" max="2327" width="6.42578125" style="16" bestFit="1" customWidth="1"/>
    <col min="2328" max="2328" width="5.42578125" style="16" customWidth="1"/>
    <col min="2329" max="2329" width="3.28515625" style="16" customWidth="1"/>
    <col min="2330" max="2330" width="5.140625" style="16" customWidth="1"/>
    <col min="2331" max="2331" width="5.7109375" style="16" customWidth="1"/>
    <col min="2332" max="2333" width="5.28515625" style="16" customWidth="1"/>
    <col min="2334" max="2334" width="5.5703125" style="16" customWidth="1"/>
    <col min="2335" max="2335" width="5.140625" style="16" customWidth="1"/>
    <col min="2336" max="2336" width="3.85546875" style="16" customWidth="1"/>
    <col min="2337" max="2337" width="6.140625" style="16" customWidth="1"/>
    <col min="2338" max="2338" width="5.42578125" style="16" bestFit="1" customWidth="1"/>
    <col min="2339" max="2339" width="4.28515625" style="16" customWidth="1"/>
    <col min="2340" max="2340" width="3.85546875" style="16" customWidth="1"/>
    <col min="2341" max="2559" width="11.42578125" style="16"/>
    <col min="2560" max="2560" width="4.28515625" style="16" bestFit="1" customWidth="1"/>
    <col min="2561" max="2561" width="11.42578125" style="16" customWidth="1"/>
    <col min="2562" max="2562" width="5" style="16" customWidth="1"/>
    <col min="2563" max="2563" width="5.140625" style="16" customWidth="1"/>
    <col min="2564" max="2564" width="5.7109375" style="16" bestFit="1" customWidth="1"/>
    <col min="2565" max="2565" width="5.7109375" style="16" customWidth="1"/>
    <col min="2566" max="2566" width="5.5703125" style="16" bestFit="1" customWidth="1"/>
    <col min="2567" max="2567" width="5.7109375" style="16" customWidth="1"/>
    <col min="2568" max="2568" width="5.42578125" style="16" customWidth="1"/>
    <col min="2569" max="2569" width="5.28515625" style="16" customWidth="1"/>
    <col min="2570" max="2570" width="5.5703125" style="16" bestFit="1" customWidth="1"/>
    <col min="2571" max="2571" width="5.28515625" style="16" customWidth="1"/>
    <col min="2572" max="2574" width="5.42578125" style="16" bestFit="1" customWidth="1"/>
    <col min="2575" max="2575" width="3.7109375" style="16" customWidth="1"/>
    <col min="2576" max="2579" width="5.28515625" style="16" customWidth="1"/>
    <col min="2580" max="2582" width="5.42578125" style="16" bestFit="1" customWidth="1"/>
    <col min="2583" max="2583" width="6.42578125" style="16" bestFit="1" customWidth="1"/>
    <col min="2584" max="2584" width="5.42578125" style="16" customWidth="1"/>
    <col min="2585" max="2585" width="3.28515625" style="16" customWidth="1"/>
    <col min="2586" max="2586" width="5.140625" style="16" customWidth="1"/>
    <col min="2587" max="2587" width="5.7109375" style="16" customWidth="1"/>
    <col min="2588" max="2589" width="5.28515625" style="16" customWidth="1"/>
    <col min="2590" max="2590" width="5.5703125" style="16" customWidth="1"/>
    <col min="2591" max="2591" width="5.140625" style="16" customWidth="1"/>
    <col min="2592" max="2592" width="3.85546875" style="16" customWidth="1"/>
    <col min="2593" max="2593" width="6.140625" style="16" customWidth="1"/>
    <col min="2594" max="2594" width="5.42578125" style="16" bestFit="1" customWidth="1"/>
    <col min="2595" max="2595" width="4.28515625" style="16" customWidth="1"/>
    <col min="2596" max="2596" width="3.85546875" style="16" customWidth="1"/>
    <col min="2597" max="2815" width="11.42578125" style="16"/>
    <col min="2816" max="2816" width="4.28515625" style="16" bestFit="1" customWidth="1"/>
    <col min="2817" max="2817" width="11.42578125" style="16" customWidth="1"/>
    <col min="2818" max="2818" width="5" style="16" customWidth="1"/>
    <col min="2819" max="2819" width="5.140625" style="16" customWidth="1"/>
    <col min="2820" max="2820" width="5.7109375" style="16" bestFit="1" customWidth="1"/>
    <col min="2821" max="2821" width="5.7109375" style="16" customWidth="1"/>
    <col min="2822" max="2822" width="5.5703125" style="16" bestFit="1" customWidth="1"/>
    <col min="2823" max="2823" width="5.7109375" style="16" customWidth="1"/>
    <col min="2824" max="2824" width="5.42578125" style="16" customWidth="1"/>
    <col min="2825" max="2825" width="5.28515625" style="16" customWidth="1"/>
    <col min="2826" max="2826" width="5.5703125" style="16" bestFit="1" customWidth="1"/>
    <col min="2827" max="2827" width="5.28515625" style="16" customWidth="1"/>
    <col min="2828" max="2830" width="5.42578125" style="16" bestFit="1" customWidth="1"/>
    <col min="2831" max="2831" width="3.7109375" style="16" customWidth="1"/>
    <col min="2832" max="2835" width="5.28515625" style="16" customWidth="1"/>
    <col min="2836" max="2838" width="5.42578125" style="16" bestFit="1" customWidth="1"/>
    <col min="2839" max="2839" width="6.42578125" style="16" bestFit="1" customWidth="1"/>
    <col min="2840" max="2840" width="5.42578125" style="16" customWidth="1"/>
    <col min="2841" max="2841" width="3.28515625" style="16" customWidth="1"/>
    <col min="2842" max="2842" width="5.140625" style="16" customWidth="1"/>
    <col min="2843" max="2843" width="5.7109375" style="16" customWidth="1"/>
    <col min="2844" max="2845" width="5.28515625" style="16" customWidth="1"/>
    <col min="2846" max="2846" width="5.5703125" style="16" customWidth="1"/>
    <col min="2847" max="2847" width="5.140625" style="16" customWidth="1"/>
    <col min="2848" max="2848" width="3.85546875" style="16" customWidth="1"/>
    <col min="2849" max="2849" width="6.140625" style="16" customWidth="1"/>
    <col min="2850" max="2850" width="5.42578125" style="16" bestFit="1" customWidth="1"/>
    <col min="2851" max="2851" width="4.28515625" style="16" customWidth="1"/>
    <col min="2852" max="2852" width="3.85546875" style="16" customWidth="1"/>
    <col min="2853" max="3071" width="11.42578125" style="16"/>
    <col min="3072" max="3072" width="4.28515625" style="16" bestFit="1" customWidth="1"/>
    <col min="3073" max="3073" width="11.42578125" style="16" customWidth="1"/>
    <col min="3074" max="3074" width="5" style="16" customWidth="1"/>
    <col min="3075" max="3075" width="5.140625" style="16" customWidth="1"/>
    <col min="3076" max="3076" width="5.7109375" style="16" bestFit="1" customWidth="1"/>
    <col min="3077" max="3077" width="5.7109375" style="16" customWidth="1"/>
    <col min="3078" max="3078" width="5.5703125" style="16" bestFit="1" customWidth="1"/>
    <col min="3079" max="3079" width="5.7109375" style="16" customWidth="1"/>
    <col min="3080" max="3080" width="5.42578125" style="16" customWidth="1"/>
    <col min="3081" max="3081" width="5.28515625" style="16" customWidth="1"/>
    <col min="3082" max="3082" width="5.5703125" style="16" bestFit="1" customWidth="1"/>
    <col min="3083" max="3083" width="5.28515625" style="16" customWidth="1"/>
    <col min="3084" max="3086" width="5.42578125" style="16" bestFit="1" customWidth="1"/>
    <col min="3087" max="3087" width="3.7109375" style="16" customWidth="1"/>
    <col min="3088" max="3091" width="5.28515625" style="16" customWidth="1"/>
    <col min="3092" max="3094" width="5.42578125" style="16" bestFit="1" customWidth="1"/>
    <col min="3095" max="3095" width="6.42578125" style="16" bestFit="1" customWidth="1"/>
    <col min="3096" max="3096" width="5.42578125" style="16" customWidth="1"/>
    <col min="3097" max="3097" width="3.28515625" style="16" customWidth="1"/>
    <col min="3098" max="3098" width="5.140625" style="16" customWidth="1"/>
    <col min="3099" max="3099" width="5.7109375" style="16" customWidth="1"/>
    <col min="3100" max="3101" width="5.28515625" style="16" customWidth="1"/>
    <col min="3102" max="3102" width="5.5703125" style="16" customWidth="1"/>
    <col min="3103" max="3103" width="5.140625" style="16" customWidth="1"/>
    <col min="3104" max="3104" width="3.85546875" style="16" customWidth="1"/>
    <col min="3105" max="3105" width="6.140625" style="16" customWidth="1"/>
    <col min="3106" max="3106" width="5.42578125" style="16" bestFit="1" customWidth="1"/>
    <col min="3107" max="3107" width="4.28515625" style="16" customWidth="1"/>
    <col min="3108" max="3108" width="3.85546875" style="16" customWidth="1"/>
    <col min="3109" max="3327" width="11.42578125" style="16"/>
    <col min="3328" max="3328" width="4.28515625" style="16" bestFit="1" customWidth="1"/>
    <col min="3329" max="3329" width="11.42578125" style="16" customWidth="1"/>
    <col min="3330" max="3330" width="5" style="16" customWidth="1"/>
    <col min="3331" max="3331" width="5.140625" style="16" customWidth="1"/>
    <col min="3332" max="3332" width="5.7109375" style="16" bestFit="1" customWidth="1"/>
    <col min="3333" max="3333" width="5.7109375" style="16" customWidth="1"/>
    <col min="3334" max="3334" width="5.5703125" style="16" bestFit="1" customWidth="1"/>
    <col min="3335" max="3335" width="5.7109375" style="16" customWidth="1"/>
    <col min="3336" max="3336" width="5.42578125" style="16" customWidth="1"/>
    <col min="3337" max="3337" width="5.28515625" style="16" customWidth="1"/>
    <col min="3338" max="3338" width="5.5703125" style="16" bestFit="1" customWidth="1"/>
    <col min="3339" max="3339" width="5.28515625" style="16" customWidth="1"/>
    <col min="3340" max="3342" width="5.42578125" style="16" bestFit="1" customWidth="1"/>
    <col min="3343" max="3343" width="3.7109375" style="16" customWidth="1"/>
    <col min="3344" max="3347" width="5.28515625" style="16" customWidth="1"/>
    <col min="3348" max="3350" width="5.42578125" style="16" bestFit="1" customWidth="1"/>
    <col min="3351" max="3351" width="6.42578125" style="16" bestFit="1" customWidth="1"/>
    <col min="3352" max="3352" width="5.42578125" style="16" customWidth="1"/>
    <col min="3353" max="3353" width="3.28515625" style="16" customWidth="1"/>
    <col min="3354" max="3354" width="5.140625" style="16" customWidth="1"/>
    <col min="3355" max="3355" width="5.7109375" style="16" customWidth="1"/>
    <col min="3356" max="3357" width="5.28515625" style="16" customWidth="1"/>
    <col min="3358" max="3358" width="5.5703125" style="16" customWidth="1"/>
    <col min="3359" max="3359" width="5.140625" style="16" customWidth="1"/>
    <col min="3360" max="3360" width="3.85546875" style="16" customWidth="1"/>
    <col min="3361" max="3361" width="6.140625" style="16" customWidth="1"/>
    <col min="3362" max="3362" width="5.42578125" style="16" bestFit="1" customWidth="1"/>
    <col min="3363" max="3363" width="4.28515625" style="16" customWidth="1"/>
    <col min="3364" max="3364" width="3.85546875" style="16" customWidth="1"/>
    <col min="3365" max="3583" width="11.42578125" style="16"/>
    <col min="3584" max="3584" width="4.28515625" style="16" bestFit="1" customWidth="1"/>
    <col min="3585" max="3585" width="11.42578125" style="16" customWidth="1"/>
    <col min="3586" max="3586" width="5" style="16" customWidth="1"/>
    <col min="3587" max="3587" width="5.140625" style="16" customWidth="1"/>
    <col min="3588" max="3588" width="5.7109375" style="16" bestFit="1" customWidth="1"/>
    <col min="3589" max="3589" width="5.7109375" style="16" customWidth="1"/>
    <col min="3590" max="3590" width="5.5703125" style="16" bestFit="1" customWidth="1"/>
    <col min="3591" max="3591" width="5.7109375" style="16" customWidth="1"/>
    <col min="3592" max="3592" width="5.42578125" style="16" customWidth="1"/>
    <col min="3593" max="3593" width="5.28515625" style="16" customWidth="1"/>
    <col min="3594" max="3594" width="5.5703125" style="16" bestFit="1" customWidth="1"/>
    <col min="3595" max="3595" width="5.28515625" style="16" customWidth="1"/>
    <col min="3596" max="3598" width="5.42578125" style="16" bestFit="1" customWidth="1"/>
    <col min="3599" max="3599" width="3.7109375" style="16" customWidth="1"/>
    <col min="3600" max="3603" width="5.28515625" style="16" customWidth="1"/>
    <col min="3604" max="3606" width="5.42578125" style="16" bestFit="1" customWidth="1"/>
    <col min="3607" max="3607" width="6.42578125" style="16" bestFit="1" customWidth="1"/>
    <col min="3608" max="3608" width="5.42578125" style="16" customWidth="1"/>
    <col min="3609" max="3609" width="3.28515625" style="16" customWidth="1"/>
    <col min="3610" max="3610" width="5.140625" style="16" customWidth="1"/>
    <col min="3611" max="3611" width="5.7109375" style="16" customWidth="1"/>
    <col min="3612" max="3613" width="5.28515625" style="16" customWidth="1"/>
    <col min="3614" max="3614" width="5.5703125" style="16" customWidth="1"/>
    <col min="3615" max="3615" width="5.140625" style="16" customWidth="1"/>
    <col min="3616" max="3616" width="3.85546875" style="16" customWidth="1"/>
    <col min="3617" max="3617" width="6.140625" style="16" customWidth="1"/>
    <col min="3618" max="3618" width="5.42578125" style="16" bestFit="1" customWidth="1"/>
    <col min="3619" max="3619" width="4.28515625" style="16" customWidth="1"/>
    <col min="3620" max="3620" width="3.85546875" style="16" customWidth="1"/>
    <col min="3621" max="3839" width="11.42578125" style="16"/>
    <col min="3840" max="3840" width="4.28515625" style="16" bestFit="1" customWidth="1"/>
    <col min="3841" max="3841" width="11.42578125" style="16" customWidth="1"/>
    <col min="3842" max="3842" width="5" style="16" customWidth="1"/>
    <col min="3843" max="3843" width="5.140625" style="16" customWidth="1"/>
    <col min="3844" max="3844" width="5.7109375" style="16" bestFit="1" customWidth="1"/>
    <col min="3845" max="3845" width="5.7109375" style="16" customWidth="1"/>
    <col min="3846" max="3846" width="5.5703125" style="16" bestFit="1" customWidth="1"/>
    <col min="3847" max="3847" width="5.7109375" style="16" customWidth="1"/>
    <col min="3848" max="3848" width="5.42578125" style="16" customWidth="1"/>
    <col min="3849" max="3849" width="5.28515625" style="16" customWidth="1"/>
    <col min="3850" max="3850" width="5.5703125" style="16" bestFit="1" customWidth="1"/>
    <col min="3851" max="3851" width="5.28515625" style="16" customWidth="1"/>
    <col min="3852" max="3854" width="5.42578125" style="16" bestFit="1" customWidth="1"/>
    <col min="3855" max="3855" width="3.7109375" style="16" customWidth="1"/>
    <col min="3856" max="3859" width="5.28515625" style="16" customWidth="1"/>
    <col min="3860" max="3862" width="5.42578125" style="16" bestFit="1" customWidth="1"/>
    <col min="3863" max="3863" width="6.42578125" style="16" bestFit="1" customWidth="1"/>
    <col min="3864" max="3864" width="5.42578125" style="16" customWidth="1"/>
    <col min="3865" max="3865" width="3.28515625" style="16" customWidth="1"/>
    <col min="3866" max="3866" width="5.140625" style="16" customWidth="1"/>
    <col min="3867" max="3867" width="5.7109375" style="16" customWidth="1"/>
    <col min="3868" max="3869" width="5.28515625" style="16" customWidth="1"/>
    <col min="3870" max="3870" width="5.5703125" style="16" customWidth="1"/>
    <col min="3871" max="3871" width="5.140625" style="16" customWidth="1"/>
    <col min="3872" max="3872" width="3.85546875" style="16" customWidth="1"/>
    <col min="3873" max="3873" width="6.140625" style="16" customWidth="1"/>
    <col min="3874" max="3874" width="5.42578125" style="16" bestFit="1" customWidth="1"/>
    <col min="3875" max="3875" width="4.28515625" style="16" customWidth="1"/>
    <col min="3876" max="3876" width="3.85546875" style="16" customWidth="1"/>
    <col min="3877" max="4095" width="11.42578125" style="16"/>
    <col min="4096" max="4096" width="4.28515625" style="16" bestFit="1" customWidth="1"/>
    <col min="4097" max="4097" width="11.42578125" style="16" customWidth="1"/>
    <col min="4098" max="4098" width="5" style="16" customWidth="1"/>
    <col min="4099" max="4099" width="5.140625" style="16" customWidth="1"/>
    <col min="4100" max="4100" width="5.7109375" style="16" bestFit="1" customWidth="1"/>
    <col min="4101" max="4101" width="5.7109375" style="16" customWidth="1"/>
    <col min="4102" max="4102" width="5.5703125" style="16" bestFit="1" customWidth="1"/>
    <col min="4103" max="4103" width="5.7109375" style="16" customWidth="1"/>
    <col min="4104" max="4104" width="5.42578125" style="16" customWidth="1"/>
    <col min="4105" max="4105" width="5.28515625" style="16" customWidth="1"/>
    <col min="4106" max="4106" width="5.5703125" style="16" bestFit="1" customWidth="1"/>
    <col min="4107" max="4107" width="5.28515625" style="16" customWidth="1"/>
    <col min="4108" max="4110" width="5.42578125" style="16" bestFit="1" customWidth="1"/>
    <col min="4111" max="4111" width="3.7109375" style="16" customWidth="1"/>
    <col min="4112" max="4115" width="5.28515625" style="16" customWidth="1"/>
    <col min="4116" max="4118" width="5.42578125" style="16" bestFit="1" customWidth="1"/>
    <col min="4119" max="4119" width="6.42578125" style="16" bestFit="1" customWidth="1"/>
    <col min="4120" max="4120" width="5.42578125" style="16" customWidth="1"/>
    <col min="4121" max="4121" width="3.28515625" style="16" customWidth="1"/>
    <col min="4122" max="4122" width="5.140625" style="16" customWidth="1"/>
    <col min="4123" max="4123" width="5.7109375" style="16" customWidth="1"/>
    <col min="4124" max="4125" width="5.28515625" style="16" customWidth="1"/>
    <col min="4126" max="4126" width="5.5703125" style="16" customWidth="1"/>
    <col min="4127" max="4127" width="5.140625" style="16" customWidth="1"/>
    <col min="4128" max="4128" width="3.85546875" style="16" customWidth="1"/>
    <col min="4129" max="4129" width="6.140625" style="16" customWidth="1"/>
    <col min="4130" max="4130" width="5.42578125" style="16" bestFit="1" customWidth="1"/>
    <col min="4131" max="4131" width="4.28515625" style="16" customWidth="1"/>
    <col min="4132" max="4132" width="3.85546875" style="16" customWidth="1"/>
    <col min="4133" max="4351" width="11.42578125" style="16"/>
    <col min="4352" max="4352" width="4.28515625" style="16" bestFit="1" customWidth="1"/>
    <col min="4353" max="4353" width="11.42578125" style="16" customWidth="1"/>
    <col min="4354" max="4354" width="5" style="16" customWidth="1"/>
    <col min="4355" max="4355" width="5.140625" style="16" customWidth="1"/>
    <col min="4356" max="4356" width="5.7109375" style="16" bestFit="1" customWidth="1"/>
    <col min="4357" max="4357" width="5.7109375" style="16" customWidth="1"/>
    <col min="4358" max="4358" width="5.5703125" style="16" bestFit="1" customWidth="1"/>
    <col min="4359" max="4359" width="5.7109375" style="16" customWidth="1"/>
    <col min="4360" max="4360" width="5.42578125" style="16" customWidth="1"/>
    <col min="4361" max="4361" width="5.28515625" style="16" customWidth="1"/>
    <col min="4362" max="4362" width="5.5703125" style="16" bestFit="1" customWidth="1"/>
    <col min="4363" max="4363" width="5.28515625" style="16" customWidth="1"/>
    <col min="4364" max="4366" width="5.42578125" style="16" bestFit="1" customWidth="1"/>
    <col min="4367" max="4367" width="3.7109375" style="16" customWidth="1"/>
    <col min="4368" max="4371" width="5.28515625" style="16" customWidth="1"/>
    <col min="4372" max="4374" width="5.42578125" style="16" bestFit="1" customWidth="1"/>
    <col min="4375" max="4375" width="6.42578125" style="16" bestFit="1" customWidth="1"/>
    <col min="4376" max="4376" width="5.42578125" style="16" customWidth="1"/>
    <col min="4377" max="4377" width="3.28515625" style="16" customWidth="1"/>
    <col min="4378" max="4378" width="5.140625" style="16" customWidth="1"/>
    <col min="4379" max="4379" width="5.7109375" style="16" customWidth="1"/>
    <col min="4380" max="4381" width="5.28515625" style="16" customWidth="1"/>
    <col min="4382" max="4382" width="5.5703125" style="16" customWidth="1"/>
    <col min="4383" max="4383" width="5.140625" style="16" customWidth="1"/>
    <col min="4384" max="4384" width="3.85546875" style="16" customWidth="1"/>
    <col min="4385" max="4385" width="6.140625" style="16" customWidth="1"/>
    <col min="4386" max="4386" width="5.42578125" style="16" bestFit="1" customWidth="1"/>
    <col min="4387" max="4387" width="4.28515625" style="16" customWidth="1"/>
    <col min="4388" max="4388" width="3.85546875" style="16" customWidth="1"/>
    <col min="4389" max="4607" width="11.42578125" style="16"/>
    <col min="4608" max="4608" width="4.28515625" style="16" bestFit="1" customWidth="1"/>
    <col min="4609" max="4609" width="11.42578125" style="16" customWidth="1"/>
    <col min="4610" max="4610" width="5" style="16" customWidth="1"/>
    <col min="4611" max="4611" width="5.140625" style="16" customWidth="1"/>
    <col min="4612" max="4612" width="5.7109375" style="16" bestFit="1" customWidth="1"/>
    <col min="4613" max="4613" width="5.7109375" style="16" customWidth="1"/>
    <col min="4614" max="4614" width="5.5703125" style="16" bestFit="1" customWidth="1"/>
    <col min="4615" max="4615" width="5.7109375" style="16" customWidth="1"/>
    <col min="4616" max="4616" width="5.42578125" style="16" customWidth="1"/>
    <col min="4617" max="4617" width="5.28515625" style="16" customWidth="1"/>
    <col min="4618" max="4618" width="5.5703125" style="16" bestFit="1" customWidth="1"/>
    <col min="4619" max="4619" width="5.28515625" style="16" customWidth="1"/>
    <col min="4620" max="4622" width="5.42578125" style="16" bestFit="1" customWidth="1"/>
    <col min="4623" max="4623" width="3.7109375" style="16" customWidth="1"/>
    <col min="4624" max="4627" width="5.28515625" style="16" customWidth="1"/>
    <col min="4628" max="4630" width="5.42578125" style="16" bestFit="1" customWidth="1"/>
    <col min="4631" max="4631" width="6.42578125" style="16" bestFit="1" customWidth="1"/>
    <col min="4632" max="4632" width="5.42578125" style="16" customWidth="1"/>
    <col min="4633" max="4633" width="3.28515625" style="16" customWidth="1"/>
    <col min="4634" max="4634" width="5.140625" style="16" customWidth="1"/>
    <col min="4635" max="4635" width="5.7109375" style="16" customWidth="1"/>
    <col min="4636" max="4637" width="5.28515625" style="16" customWidth="1"/>
    <col min="4638" max="4638" width="5.5703125" style="16" customWidth="1"/>
    <col min="4639" max="4639" width="5.140625" style="16" customWidth="1"/>
    <col min="4640" max="4640" width="3.85546875" style="16" customWidth="1"/>
    <col min="4641" max="4641" width="6.140625" style="16" customWidth="1"/>
    <col min="4642" max="4642" width="5.42578125" style="16" bestFit="1" customWidth="1"/>
    <col min="4643" max="4643" width="4.28515625" style="16" customWidth="1"/>
    <col min="4644" max="4644" width="3.85546875" style="16" customWidth="1"/>
    <col min="4645" max="4863" width="11.42578125" style="16"/>
    <col min="4864" max="4864" width="4.28515625" style="16" bestFit="1" customWidth="1"/>
    <col min="4865" max="4865" width="11.42578125" style="16" customWidth="1"/>
    <col min="4866" max="4866" width="5" style="16" customWidth="1"/>
    <col min="4867" max="4867" width="5.140625" style="16" customWidth="1"/>
    <col min="4868" max="4868" width="5.7109375" style="16" bestFit="1" customWidth="1"/>
    <col min="4869" max="4869" width="5.7109375" style="16" customWidth="1"/>
    <col min="4870" max="4870" width="5.5703125" style="16" bestFit="1" customWidth="1"/>
    <col min="4871" max="4871" width="5.7109375" style="16" customWidth="1"/>
    <col min="4872" max="4872" width="5.42578125" style="16" customWidth="1"/>
    <col min="4873" max="4873" width="5.28515625" style="16" customWidth="1"/>
    <col min="4874" max="4874" width="5.5703125" style="16" bestFit="1" customWidth="1"/>
    <col min="4875" max="4875" width="5.28515625" style="16" customWidth="1"/>
    <col min="4876" max="4878" width="5.42578125" style="16" bestFit="1" customWidth="1"/>
    <col min="4879" max="4879" width="3.7109375" style="16" customWidth="1"/>
    <col min="4880" max="4883" width="5.28515625" style="16" customWidth="1"/>
    <col min="4884" max="4886" width="5.42578125" style="16" bestFit="1" customWidth="1"/>
    <col min="4887" max="4887" width="6.42578125" style="16" bestFit="1" customWidth="1"/>
    <col min="4888" max="4888" width="5.42578125" style="16" customWidth="1"/>
    <col min="4889" max="4889" width="3.28515625" style="16" customWidth="1"/>
    <col min="4890" max="4890" width="5.140625" style="16" customWidth="1"/>
    <col min="4891" max="4891" width="5.7109375" style="16" customWidth="1"/>
    <col min="4892" max="4893" width="5.28515625" style="16" customWidth="1"/>
    <col min="4894" max="4894" width="5.5703125" style="16" customWidth="1"/>
    <col min="4895" max="4895" width="5.140625" style="16" customWidth="1"/>
    <col min="4896" max="4896" width="3.85546875" style="16" customWidth="1"/>
    <col min="4897" max="4897" width="6.140625" style="16" customWidth="1"/>
    <col min="4898" max="4898" width="5.42578125" style="16" bestFit="1" customWidth="1"/>
    <col min="4899" max="4899" width="4.28515625" style="16" customWidth="1"/>
    <col min="4900" max="4900" width="3.85546875" style="16" customWidth="1"/>
    <col min="4901" max="5119" width="11.42578125" style="16"/>
    <col min="5120" max="5120" width="4.28515625" style="16" bestFit="1" customWidth="1"/>
    <col min="5121" max="5121" width="11.42578125" style="16" customWidth="1"/>
    <col min="5122" max="5122" width="5" style="16" customWidth="1"/>
    <col min="5123" max="5123" width="5.140625" style="16" customWidth="1"/>
    <col min="5124" max="5124" width="5.7109375" style="16" bestFit="1" customWidth="1"/>
    <col min="5125" max="5125" width="5.7109375" style="16" customWidth="1"/>
    <col min="5126" max="5126" width="5.5703125" style="16" bestFit="1" customWidth="1"/>
    <col min="5127" max="5127" width="5.7109375" style="16" customWidth="1"/>
    <col min="5128" max="5128" width="5.42578125" style="16" customWidth="1"/>
    <col min="5129" max="5129" width="5.28515625" style="16" customWidth="1"/>
    <col min="5130" max="5130" width="5.5703125" style="16" bestFit="1" customWidth="1"/>
    <col min="5131" max="5131" width="5.28515625" style="16" customWidth="1"/>
    <col min="5132" max="5134" width="5.42578125" style="16" bestFit="1" customWidth="1"/>
    <col min="5135" max="5135" width="3.7109375" style="16" customWidth="1"/>
    <col min="5136" max="5139" width="5.28515625" style="16" customWidth="1"/>
    <col min="5140" max="5142" width="5.42578125" style="16" bestFit="1" customWidth="1"/>
    <col min="5143" max="5143" width="6.42578125" style="16" bestFit="1" customWidth="1"/>
    <col min="5144" max="5144" width="5.42578125" style="16" customWidth="1"/>
    <col min="5145" max="5145" width="3.28515625" style="16" customWidth="1"/>
    <col min="5146" max="5146" width="5.140625" style="16" customWidth="1"/>
    <col min="5147" max="5147" width="5.7109375" style="16" customWidth="1"/>
    <col min="5148" max="5149" width="5.28515625" style="16" customWidth="1"/>
    <col min="5150" max="5150" width="5.5703125" style="16" customWidth="1"/>
    <col min="5151" max="5151" width="5.140625" style="16" customWidth="1"/>
    <col min="5152" max="5152" width="3.85546875" style="16" customWidth="1"/>
    <col min="5153" max="5153" width="6.140625" style="16" customWidth="1"/>
    <col min="5154" max="5154" width="5.42578125" style="16" bestFit="1" customWidth="1"/>
    <col min="5155" max="5155" width="4.28515625" style="16" customWidth="1"/>
    <col min="5156" max="5156" width="3.85546875" style="16" customWidth="1"/>
    <col min="5157" max="5375" width="11.42578125" style="16"/>
    <col min="5376" max="5376" width="4.28515625" style="16" bestFit="1" customWidth="1"/>
    <col min="5377" max="5377" width="11.42578125" style="16" customWidth="1"/>
    <col min="5378" max="5378" width="5" style="16" customWidth="1"/>
    <col min="5379" max="5379" width="5.140625" style="16" customWidth="1"/>
    <col min="5380" max="5380" width="5.7109375" style="16" bestFit="1" customWidth="1"/>
    <col min="5381" max="5381" width="5.7109375" style="16" customWidth="1"/>
    <col min="5382" max="5382" width="5.5703125" style="16" bestFit="1" customWidth="1"/>
    <col min="5383" max="5383" width="5.7109375" style="16" customWidth="1"/>
    <col min="5384" max="5384" width="5.42578125" style="16" customWidth="1"/>
    <col min="5385" max="5385" width="5.28515625" style="16" customWidth="1"/>
    <col min="5386" max="5386" width="5.5703125" style="16" bestFit="1" customWidth="1"/>
    <col min="5387" max="5387" width="5.28515625" style="16" customWidth="1"/>
    <col min="5388" max="5390" width="5.42578125" style="16" bestFit="1" customWidth="1"/>
    <col min="5391" max="5391" width="3.7109375" style="16" customWidth="1"/>
    <col min="5392" max="5395" width="5.28515625" style="16" customWidth="1"/>
    <col min="5396" max="5398" width="5.42578125" style="16" bestFit="1" customWidth="1"/>
    <col min="5399" max="5399" width="6.42578125" style="16" bestFit="1" customWidth="1"/>
    <col min="5400" max="5400" width="5.42578125" style="16" customWidth="1"/>
    <col min="5401" max="5401" width="3.28515625" style="16" customWidth="1"/>
    <col min="5402" max="5402" width="5.140625" style="16" customWidth="1"/>
    <col min="5403" max="5403" width="5.7109375" style="16" customWidth="1"/>
    <col min="5404" max="5405" width="5.28515625" style="16" customWidth="1"/>
    <col min="5406" max="5406" width="5.5703125" style="16" customWidth="1"/>
    <col min="5407" max="5407" width="5.140625" style="16" customWidth="1"/>
    <col min="5408" max="5408" width="3.85546875" style="16" customWidth="1"/>
    <col min="5409" max="5409" width="6.140625" style="16" customWidth="1"/>
    <col min="5410" max="5410" width="5.42578125" style="16" bestFit="1" customWidth="1"/>
    <col min="5411" max="5411" width="4.28515625" style="16" customWidth="1"/>
    <col min="5412" max="5412" width="3.85546875" style="16" customWidth="1"/>
    <col min="5413" max="5631" width="11.42578125" style="16"/>
    <col min="5632" max="5632" width="4.28515625" style="16" bestFit="1" customWidth="1"/>
    <col min="5633" max="5633" width="11.42578125" style="16" customWidth="1"/>
    <col min="5634" max="5634" width="5" style="16" customWidth="1"/>
    <col min="5635" max="5635" width="5.140625" style="16" customWidth="1"/>
    <col min="5636" max="5636" width="5.7109375" style="16" bestFit="1" customWidth="1"/>
    <col min="5637" max="5637" width="5.7109375" style="16" customWidth="1"/>
    <col min="5638" max="5638" width="5.5703125" style="16" bestFit="1" customWidth="1"/>
    <col min="5639" max="5639" width="5.7109375" style="16" customWidth="1"/>
    <col min="5640" max="5640" width="5.42578125" style="16" customWidth="1"/>
    <col min="5641" max="5641" width="5.28515625" style="16" customWidth="1"/>
    <col min="5642" max="5642" width="5.5703125" style="16" bestFit="1" customWidth="1"/>
    <col min="5643" max="5643" width="5.28515625" style="16" customWidth="1"/>
    <col min="5644" max="5646" width="5.42578125" style="16" bestFit="1" customWidth="1"/>
    <col min="5647" max="5647" width="3.7109375" style="16" customWidth="1"/>
    <col min="5648" max="5651" width="5.28515625" style="16" customWidth="1"/>
    <col min="5652" max="5654" width="5.42578125" style="16" bestFit="1" customWidth="1"/>
    <col min="5655" max="5655" width="6.42578125" style="16" bestFit="1" customWidth="1"/>
    <col min="5656" max="5656" width="5.42578125" style="16" customWidth="1"/>
    <col min="5657" max="5657" width="3.28515625" style="16" customWidth="1"/>
    <col min="5658" max="5658" width="5.140625" style="16" customWidth="1"/>
    <col min="5659" max="5659" width="5.7109375" style="16" customWidth="1"/>
    <col min="5660" max="5661" width="5.28515625" style="16" customWidth="1"/>
    <col min="5662" max="5662" width="5.5703125" style="16" customWidth="1"/>
    <col min="5663" max="5663" width="5.140625" style="16" customWidth="1"/>
    <col min="5664" max="5664" width="3.85546875" style="16" customWidth="1"/>
    <col min="5665" max="5665" width="6.140625" style="16" customWidth="1"/>
    <col min="5666" max="5666" width="5.42578125" style="16" bestFit="1" customWidth="1"/>
    <col min="5667" max="5667" width="4.28515625" style="16" customWidth="1"/>
    <col min="5668" max="5668" width="3.85546875" style="16" customWidth="1"/>
    <col min="5669" max="5887" width="11.42578125" style="16"/>
    <col min="5888" max="5888" width="4.28515625" style="16" bestFit="1" customWidth="1"/>
    <col min="5889" max="5889" width="11.42578125" style="16" customWidth="1"/>
    <col min="5890" max="5890" width="5" style="16" customWidth="1"/>
    <col min="5891" max="5891" width="5.140625" style="16" customWidth="1"/>
    <col min="5892" max="5892" width="5.7109375" style="16" bestFit="1" customWidth="1"/>
    <col min="5893" max="5893" width="5.7109375" style="16" customWidth="1"/>
    <col min="5894" max="5894" width="5.5703125" style="16" bestFit="1" customWidth="1"/>
    <col min="5895" max="5895" width="5.7109375" style="16" customWidth="1"/>
    <col min="5896" max="5896" width="5.42578125" style="16" customWidth="1"/>
    <col min="5897" max="5897" width="5.28515625" style="16" customWidth="1"/>
    <col min="5898" max="5898" width="5.5703125" style="16" bestFit="1" customWidth="1"/>
    <col min="5899" max="5899" width="5.28515625" style="16" customWidth="1"/>
    <col min="5900" max="5902" width="5.42578125" style="16" bestFit="1" customWidth="1"/>
    <col min="5903" max="5903" width="3.7109375" style="16" customWidth="1"/>
    <col min="5904" max="5907" width="5.28515625" style="16" customWidth="1"/>
    <col min="5908" max="5910" width="5.42578125" style="16" bestFit="1" customWidth="1"/>
    <col min="5911" max="5911" width="6.42578125" style="16" bestFit="1" customWidth="1"/>
    <col min="5912" max="5912" width="5.42578125" style="16" customWidth="1"/>
    <col min="5913" max="5913" width="3.28515625" style="16" customWidth="1"/>
    <col min="5914" max="5914" width="5.140625" style="16" customWidth="1"/>
    <col min="5915" max="5915" width="5.7109375" style="16" customWidth="1"/>
    <col min="5916" max="5917" width="5.28515625" style="16" customWidth="1"/>
    <col min="5918" max="5918" width="5.5703125" style="16" customWidth="1"/>
    <col min="5919" max="5919" width="5.140625" style="16" customWidth="1"/>
    <col min="5920" max="5920" width="3.85546875" style="16" customWidth="1"/>
    <col min="5921" max="5921" width="6.140625" style="16" customWidth="1"/>
    <col min="5922" max="5922" width="5.42578125" style="16" bestFit="1" customWidth="1"/>
    <col min="5923" max="5923" width="4.28515625" style="16" customWidth="1"/>
    <col min="5924" max="5924" width="3.85546875" style="16" customWidth="1"/>
    <col min="5925" max="6143" width="11.42578125" style="16"/>
    <col min="6144" max="6144" width="4.28515625" style="16" bestFit="1" customWidth="1"/>
    <col min="6145" max="6145" width="11.42578125" style="16" customWidth="1"/>
    <col min="6146" max="6146" width="5" style="16" customWidth="1"/>
    <col min="6147" max="6147" width="5.140625" style="16" customWidth="1"/>
    <col min="6148" max="6148" width="5.7109375" style="16" bestFit="1" customWidth="1"/>
    <col min="6149" max="6149" width="5.7109375" style="16" customWidth="1"/>
    <col min="6150" max="6150" width="5.5703125" style="16" bestFit="1" customWidth="1"/>
    <col min="6151" max="6151" width="5.7109375" style="16" customWidth="1"/>
    <col min="6152" max="6152" width="5.42578125" style="16" customWidth="1"/>
    <col min="6153" max="6153" width="5.28515625" style="16" customWidth="1"/>
    <col min="6154" max="6154" width="5.5703125" style="16" bestFit="1" customWidth="1"/>
    <col min="6155" max="6155" width="5.28515625" style="16" customWidth="1"/>
    <col min="6156" max="6158" width="5.42578125" style="16" bestFit="1" customWidth="1"/>
    <col min="6159" max="6159" width="3.7109375" style="16" customWidth="1"/>
    <col min="6160" max="6163" width="5.28515625" style="16" customWidth="1"/>
    <col min="6164" max="6166" width="5.42578125" style="16" bestFit="1" customWidth="1"/>
    <col min="6167" max="6167" width="6.42578125" style="16" bestFit="1" customWidth="1"/>
    <col min="6168" max="6168" width="5.42578125" style="16" customWidth="1"/>
    <col min="6169" max="6169" width="3.28515625" style="16" customWidth="1"/>
    <col min="6170" max="6170" width="5.140625" style="16" customWidth="1"/>
    <col min="6171" max="6171" width="5.7109375" style="16" customWidth="1"/>
    <col min="6172" max="6173" width="5.28515625" style="16" customWidth="1"/>
    <col min="6174" max="6174" width="5.5703125" style="16" customWidth="1"/>
    <col min="6175" max="6175" width="5.140625" style="16" customWidth="1"/>
    <col min="6176" max="6176" width="3.85546875" style="16" customWidth="1"/>
    <col min="6177" max="6177" width="6.140625" style="16" customWidth="1"/>
    <col min="6178" max="6178" width="5.42578125" style="16" bestFit="1" customWidth="1"/>
    <col min="6179" max="6179" width="4.28515625" style="16" customWidth="1"/>
    <col min="6180" max="6180" width="3.85546875" style="16" customWidth="1"/>
    <col min="6181" max="6399" width="11.42578125" style="16"/>
    <col min="6400" max="6400" width="4.28515625" style="16" bestFit="1" customWidth="1"/>
    <col min="6401" max="6401" width="11.42578125" style="16" customWidth="1"/>
    <col min="6402" max="6402" width="5" style="16" customWidth="1"/>
    <col min="6403" max="6403" width="5.140625" style="16" customWidth="1"/>
    <col min="6404" max="6404" width="5.7109375" style="16" bestFit="1" customWidth="1"/>
    <col min="6405" max="6405" width="5.7109375" style="16" customWidth="1"/>
    <col min="6406" max="6406" width="5.5703125" style="16" bestFit="1" customWidth="1"/>
    <col min="6407" max="6407" width="5.7109375" style="16" customWidth="1"/>
    <col min="6408" max="6408" width="5.42578125" style="16" customWidth="1"/>
    <col min="6409" max="6409" width="5.28515625" style="16" customWidth="1"/>
    <col min="6410" max="6410" width="5.5703125" style="16" bestFit="1" customWidth="1"/>
    <col min="6411" max="6411" width="5.28515625" style="16" customWidth="1"/>
    <col min="6412" max="6414" width="5.42578125" style="16" bestFit="1" customWidth="1"/>
    <col min="6415" max="6415" width="3.7109375" style="16" customWidth="1"/>
    <col min="6416" max="6419" width="5.28515625" style="16" customWidth="1"/>
    <col min="6420" max="6422" width="5.42578125" style="16" bestFit="1" customWidth="1"/>
    <col min="6423" max="6423" width="6.42578125" style="16" bestFit="1" customWidth="1"/>
    <col min="6424" max="6424" width="5.42578125" style="16" customWidth="1"/>
    <col min="6425" max="6425" width="3.28515625" style="16" customWidth="1"/>
    <col min="6426" max="6426" width="5.140625" style="16" customWidth="1"/>
    <col min="6427" max="6427" width="5.7109375" style="16" customWidth="1"/>
    <col min="6428" max="6429" width="5.28515625" style="16" customWidth="1"/>
    <col min="6430" max="6430" width="5.5703125" style="16" customWidth="1"/>
    <col min="6431" max="6431" width="5.140625" style="16" customWidth="1"/>
    <col min="6432" max="6432" width="3.85546875" style="16" customWidth="1"/>
    <col min="6433" max="6433" width="6.140625" style="16" customWidth="1"/>
    <col min="6434" max="6434" width="5.42578125" style="16" bestFit="1" customWidth="1"/>
    <col min="6435" max="6435" width="4.28515625" style="16" customWidth="1"/>
    <col min="6436" max="6436" width="3.85546875" style="16" customWidth="1"/>
    <col min="6437" max="6655" width="11.42578125" style="16"/>
    <col min="6656" max="6656" width="4.28515625" style="16" bestFit="1" customWidth="1"/>
    <col min="6657" max="6657" width="11.42578125" style="16" customWidth="1"/>
    <col min="6658" max="6658" width="5" style="16" customWidth="1"/>
    <col min="6659" max="6659" width="5.140625" style="16" customWidth="1"/>
    <col min="6660" max="6660" width="5.7109375" style="16" bestFit="1" customWidth="1"/>
    <col min="6661" max="6661" width="5.7109375" style="16" customWidth="1"/>
    <col min="6662" max="6662" width="5.5703125" style="16" bestFit="1" customWidth="1"/>
    <col min="6663" max="6663" width="5.7109375" style="16" customWidth="1"/>
    <col min="6664" max="6664" width="5.42578125" style="16" customWidth="1"/>
    <col min="6665" max="6665" width="5.28515625" style="16" customWidth="1"/>
    <col min="6666" max="6666" width="5.5703125" style="16" bestFit="1" customWidth="1"/>
    <col min="6667" max="6667" width="5.28515625" style="16" customWidth="1"/>
    <col min="6668" max="6670" width="5.42578125" style="16" bestFit="1" customWidth="1"/>
    <col min="6671" max="6671" width="3.7109375" style="16" customWidth="1"/>
    <col min="6672" max="6675" width="5.28515625" style="16" customWidth="1"/>
    <col min="6676" max="6678" width="5.42578125" style="16" bestFit="1" customWidth="1"/>
    <col min="6679" max="6679" width="6.42578125" style="16" bestFit="1" customWidth="1"/>
    <col min="6680" max="6680" width="5.42578125" style="16" customWidth="1"/>
    <col min="6681" max="6681" width="3.28515625" style="16" customWidth="1"/>
    <col min="6682" max="6682" width="5.140625" style="16" customWidth="1"/>
    <col min="6683" max="6683" width="5.7109375" style="16" customWidth="1"/>
    <col min="6684" max="6685" width="5.28515625" style="16" customWidth="1"/>
    <col min="6686" max="6686" width="5.5703125" style="16" customWidth="1"/>
    <col min="6687" max="6687" width="5.140625" style="16" customWidth="1"/>
    <col min="6688" max="6688" width="3.85546875" style="16" customWidth="1"/>
    <col min="6689" max="6689" width="6.140625" style="16" customWidth="1"/>
    <col min="6690" max="6690" width="5.42578125" style="16" bestFit="1" customWidth="1"/>
    <col min="6691" max="6691" width="4.28515625" style="16" customWidth="1"/>
    <col min="6692" max="6692" width="3.85546875" style="16" customWidth="1"/>
    <col min="6693" max="6911" width="11.42578125" style="16"/>
    <col min="6912" max="6912" width="4.28515625" style="16" bestFit="1" customWidth="1"/>
    <col min="6913" max="6913" width="11.42578125" style="16" customWidth="1"/>
    <col min="6914" max="6914" width="5" style="16" customWidth="1"/>
    <col min="6915" max="6915" width="5.140625" style="16" customWidth="1"/>
    <col min="6916" max="6916" width="5.7109375" style="16" bestFit="1" customWidth="1"/>
    <col min="6917" max="6917" width="5.7109375" style="16" customWidth="1"/>
    <col min="6918" max="6918" width="5.5703125" style="16" bestFit="1" customWidth="1"/>
    <col min="6919" max="6919" width="5.7109375" style="16" customWidth="1"/>
    <col min="6920" max="6920" width="5.42578125" style="16" customWidth="1"/>
    <col min="6921" max="6921" width="5.28515625" style="16" customWidth="1"/>
    <col min="6922" max="6922" width="5.5703125" style="16" bestFit="1" customWidth="1"/>
    <col min="6923" max="6923" width="5.28515625" style="16" customWidth="1"/>
    <col min="6924" max="6926" width="5.42578125" style="16" bestFit="1" customWidth="1"/>
    <col min="6927" max="6927" width="3.7109375" style="16" customWidth="1"/>
    <col min="6928" max="6931" width="5.28515625" style="16" customWidth="1"/>
    <col min="6932" max="6934" width="5.42578125" style="16" bestFit="1" customWidth="1"/>
    <col min="6935" max="6935" width="6.42578125" style="16" bestFit="1" customWidth="1"/>
    <col min="6936" max="6936" width="5.42578125" style="16" customWidth="1"/>
    <col min="6937" max="6937" width="3.28515625" style="16" customWidth="1"/>
    <col min="6938" max="6938" width="5.140625" style="16" customWidth="1"/>
    <col min="6939" max="6939" width="5.7109375" style="16" customWidth="1"/>
    <col min="6940" max="6941" width="5.28515625" style="16" customWidth="1"/>
    <col min="6942" max="6942" width="5.5703125" style="16" customWidth="1"/>
    <col min="6943" max="6943" width="5.140625" style="16" customWidth="1"/>
    <col min="6944" max="6944" width="3.85546875" style="16" customWidth="1"/>
    <col min="6945" max="6945" width="6.140625" style="16" customWidth="1"/>
    <col min="6946" max="6946" width="5.42578125" style="16" bestFit="1" customWidth="1"/>
    <col min="6947" max="6947" width="4.28515625" style="16" customWidth="1"/>
    <col min="6948" max="6948" width="3.85546875" style="16" customWidth="1"/>
    <col min="6949" max="7167" width="11.42578125" style="16"/>
    <col min="7168" max="7168" width="4.28515625" style="16" bestFit="1" customWidth="1"/>
    <col min="7169" max="7169" width="11.42578125" style="16" customWidth="1"/>
    <col min="7170" max="7170" width="5" style="16" customWidth="1"/>
    <col min="7171" max="7171" width="5.140625" style="16" customWidth="1"/>
    <col min="7172" max="7172" width="5.7109375" style="16" bestFit="1" customWidth="1"/>
    <col min="7173" max="7173" width="5.7109375" style="16" customWidth="1"/>
    <col min="7174" max="7174" width="5.5703125" style="16" bestFit="1" customWidth="1"/>
    <col min="7175" max="7175" width="5.7109375" style="16" customWidth="1"/>
    <col min="7176" max="7176" width="5.42578125" style="16" customWidth="1"/>
    <col min="7177" max="7177" width="5.28515625" style="16" customWidth="1"/>
    <col min="7178" max="7178" width="5.5703125" style="16" bestFit="1" customWidth="1"/>
    <col min="7179" max="7179" width="5.28515625" style="16" customWidth="1"/>
    <col min="7180" max="7182" width="5.42578125" style="16" bestFit="1" customWidth="1"/>
    <col min="7183" max="7183" width="3.7109375" style="16" customWidth="1"/>
    <col min="7184" max="7187" width="5.28515625" style="16" customWidth="1"/>
    <col min="7188" max="7190" width="5.42578125" style="16" bestFit="1" customWidth="1"/>
    <col min="7191" max="7191" width="6.42578125" style="16" bestFit="1" customWidth="1"/>
    <col min="7192" max="7192" width="5.42578125" style="16" customWidth="1"/>
    <col min="7193" max="7193" width="3.28515625" style="16" customWidth="1"/>
    <col min="7194" max="7194" width="5.140625" style="16" customWidth="1"/>
    <col min="7195" max="7195" width="5.7109375" style="16" customWidth="1"/>
    <col min="7196" max="7197" width="5.28515625" style="16" customWidth="1"/>
    <col min="7198" max="7198" width="5.5703125" style="16" customWidth="1"/>
    <col min="7199" max="7199" width="5.140625" style="16" customWidth="1"/>
    <col min="7200" max="7200" width="3.85546875" style="16" customWidth="1"/>
    <col min="7201" max="7201" width="6.140625" style="16" customWidth="1"/>
    <col min="7202" max="7202" width="5.42578125" style="16" bestFit="1" customWidth="1"/>
    <col min="7203" max="7203" width="4.28515625" style="16" customWidth="1"/>
    <col min="7204" max="7204" width="3.85546875" style="16" customWidth="1"/>
    <col min="7205" max="7423" width="11.42578125" style="16"/>
    <col min="7424" max="7424" width="4.28515625" style="16" bestFit="1" customWidth="1"/>
    <col min="7425" max="7425" width="11.42578125" style="16" customWidth="1"/>
    <col min="7426" max="7426" width="5" style="16" customWidth="1"/>
    <col min="7427" max="7427" width="5.140625" style="16" customWidth="1"/>
    <col min="7428" max="7428" width="5.7109375" style="16" bestFit="1" customWidth="1"/>
    <col min="7429" max="7429" width="5.7109375" style="16" customWidth="1"/>
    <col min="7430" max="7430" width="5.5703125" style="16" bestFit="1" customWidth="1"/>
    <col min="7431" max="7431" width="5.7109375" style="16" customWidth="1"/>
    <col min="7432" max="7432" width="5.42578125" style="16" customWidth="1"/>
    <col min="7433" max="7433" width="5.28515625" style="16" customWidth="1"/>
    <col min="7434" max="7434" width="5.5703125" style="16" bestFit="1" customWidth="1"/>
    <col min="7435" max="7435" width="5.28515625" style="16" customWidth="1"/>
    <col min="7436" max="7438" width="5.42578125" style="16" bestFit="1" customWidth="1"/>
    <col min="7439" max="7439" width="3.7109375" style="16" customWidth="1"/>
    <col min="7440" max="7443" width="5.28515625" style="16" customWidth="1"/>
    <col min="7444" max="7446" width="5.42578125" style="16" bestFit="1" customWidth="1"/>
    <col min="7447" max="7447" width="6.42578125" style="16" bestFit="1" customWidth="1"/>
    <col min="7448" max="7448" width="5.42578125" style="16" customWidth="1"/>
    <col min="7449" max="7449" width="3.28515625" style="16" customWidth="1"/>
    <col min="7450" max="7450" width="5.140625" style="16" customWidth="1"/>
    <col min="7451" max="7451" width="5.7109375" style="16" customWidth="1"/>
    <col min="7452" max="7453" width="5.28515625" style="16" customWidth="1"/>
    <col min="7454" max="7454" width="5.5703125" style="16" customWidth="1"/>
    <col min="7455" max="7455" width="5.140625" style="16" customWidth="1"/>
    <col min="7456" max="7456" width="3.85546875" style="16" customWidth="1"/>
    <col min="7457" max="7457" width="6.140625" style="16" customWidth="1"/>
    <col min="7458" max="7458" width="5.42578125" style="16" bestFit="1" customWidth="1"/>
    <col min="7459" max="7459" width="4.28515625" style="16" customWidth="1"/>
    <col min="7460" max="7460" width="3.85546875" style="16" customWidth="1"/>
    <col min="7461" max="7679" width="11.42578125" style="16"/>
    <col min="7680" max="7680" width="4.28515625" style="16" bestFit="1" customWidth="1"/>
    <col min="7681" max="7681" width="11.42578125" style="16" customWidth="1"/>
    <col min="7682" max="7682" width="5" style="16" customWidth="1"/>
    <col min="7683" max="7683" width="5.140625" style="16" customWidth="1"/>
    <col min="7684" max="7684" width="5.7109375" style="16" bestFit="1" customWidth="1"/>
    <col min="7685" max="7685" width="5.7109375" style="16" customWidth="1"/>
    <col min="7686" max="7686" width="5.5703125" style="16" bestFit="1" customWidth="1"/>
    <col min="7687" max="7687" width="5.7109375" style="16" customWidth="1"/>
    <col min="7688" max="7688" width="5.42578125" style="16" customWidth="1"/>
    <col min="7689" max="7689" width="5.28515625" style="16" customWidth="1"/>
    <col min="7690" max="7690" width="5.5703125" style="16" bestFit="1" customWidth="1"/>
    <col min="7691" max="7691" width="5.28515625" style="16" customWidth="1"/>
    <col min="7692" max="7694" width="5.42578125" style="16" bestFit="1" customWidth="1"/>
    <col min="7695" max="7695" width="3.7109375" style="16" customWidth="1"/>
    <col min="7696" max="7699" width="5.28515625" style="16" customWidth="1"/>
    <col min="7700" max="7702" width="5.42578125" style="16" bestFit="1" customWidth="1"/>
    <col min="7703" max="7703" width="6.42578125" style="16" bestFit="1" customWidth="1"/>
    <col min="7704" max="7704" width="5.42578125" style="16" customWidth="1"/>
    <col min="7705" max="7705" width="3.28515625" style="16" customWidth="1"/>
    <col min="7706" max="7706" width="5.140625" style="16" customWidth="1"/>
    <col min="7707" max="7707" width="5.7109375" style="16" customWidth="1"/>
    <col min="7708" max="7709" width="5.28515625" style="16" customWidth="1"/>
    <col min="7710" max="7710" width="5.5703125" style="16" customWidth="1"/>
    <col min="7711" max="7711" width="5.140625" style="16" customWidth="1"/>
    <col min="7712" max="7712" width="3.85546875" style="16" customWidth="1"/>
    <col min="7713" max="7713" width="6.140625" style="16" customWidth="1"/>
    <col min="7714" max="7714" width="5.42578125" style="16" bestFit="1" customWidth="1"/>
    <col min="7715" max="7715" width="4.28515625" style="16" customWidth="1"/>
    <col min="7716" max="7716" width="3.85546875" style="16" customWidth="1"/>
    <col min="7717" max="7935" width="11.42578125" style="16"/>
    <col min="7936" max="7936" width="4.28515625" style="16" bestFit="1" customWidth="1"/>
    <col min="7937" max="7937" width="11.42578125" style="16" customWidth="1"/>
    <col min="7938" max="7938" width="5" style="16" customWidth="1"/>
    <col min="7939" max="7939" width="5.140625" style="16" customWidth="1"/>
    <col min="7940" max="7940" width="5.7109375" style="16" bestFit="1" customWidth="1"/>
    <col min="7941" max="7941" width="5.7109375" style="16" customWidth="1"/>
    <col min="7942" max="7942" width="5.5703125" style="16" bestFit="1" customWidth="1"/>
    <col min="7943" max="7943" width="5.7109375" style="16" customWidth="1"/>
    <col min="7944" max="7944" width="5.42578125" style="16" customWidth="1"/>
    <col min="7945" max="7945" width="5.28515625" style="16" customWidth="1"/>
    <col min="7946" max="7946" width="5.5703125" style="16" bestFit="1" customWidth="1"/>
    <col min="7947" max="7947" width="5.28515625" style="16" customWidth="1"/>
    <col min="7948" max="7950" width="5.42578125" style="16" bestFit="1" customWidth="1"/>
    <col min="7951" max="7951" width="3.7109375" style="16" customWidth="1"/>
    <col min="7952" max="7955" width="5.28515625" style="16" customWidth="1"/>
    <col min="7956" max="7958" width="5.42578125" style="16" bestFit="1" customWidth="1"/>
    <col min="7959" max="7959" width="6.42578125" style="16" bestFit="1" customWidth="1"/>
    <col min="7960" max="7960" width="5.42578125" style="16" customWidth="1"/>
    <col min="7961" max="7961" width="3.28515625" style="16" customWidth="1"/>
    <col min="7962" max="7962" width="5.140625" style="16" customWidth="1"/>
    <col min="7963" max="7963" width="5.7109375" style="16" customWidth="1"/>
    <col min="7964" max="7965" width="5.28515625" style="16" customWidth="1"/>
    <col min="7966" max="7966" width="5.5703125" style="16" customWidth="1"/>
    <col min="7967" max="7967" width="5.140625" style="16" customWidth="1"/>
    <col min="7968" max="7968" width="3.85546875" style="16" customWidth="1"/>
    <col min="7969" max="7969" width="6.140625" style="16" customWidth="1"/>
    <col min="7970" max="7970" width="5.42578125" style="16" bestFit="1" customWidth="1"/>
    <col min="7971" max="7971" width="4.28515625" style="16" customWidth="1"/>
    <col min="7972" max="7972" width="3.85546875" style="16" customWidth="1"/>
    <col min="7973" max="8191" width="11.42578125" style="16"/>
    <col min="8192" max="8192" width="4.28515625" style="16" bestFit="1" customWidth="1"/>
    <col min="8193" max="8193" width="11.42578125" style="16" customWidth="1"/>
    <col min="8194" max="8194" width="5" style="16" customWidth="1"/>
    <col min="8195" max="8195" width="5.140625" style="16" customWidth="1"/>
    <col min="8196" max="8196" width="5.7109375" style="16" bestFit="1" customWidth="1"/>
    <col min="8197" max="8197" width="5.7109375" style="16" customWidth="1"/>
    <col min="8198" max="8198" width="5.5703125" style="16" bestFit="1" customWidth="1"/>
    <col min="8199" max="8199" width="5.7109375" style="16" customWidth="1"/>
    <col min="8200" max="8200" width="5.42578125" style="16" customWidth="1"/>
    <col min="8201" max="8201" width="5.28515625" style="16" customWidth="1"/>
    <col min="8202" max="8202" width="5.5703125" style="16" bestFit="1" customWidth="1"/>
    <col min="8203" max="8203" width="5.28515625" style="16" customWidth="1"/>
    <col min="8204" max="8206" width="5.42578125" style="16" bestFit="1" customWidth="1"/>
    <col min="8207" max="8207" width="3.7109375" style="16" customWidth="1"/>
    <col min="8208" max="8211" width="5.28515625" style="16" customWidth="1"/>
    <col min="8212" max="8214" width="5.42578125" style="16" bestFit="1" customWidth="1"/>
    <col min="8215" max="8215" width="6.42578125" style="16" bestFit="1" customWidth="1"/>
    <col min="8216" max="8216" width="5.42578125" style="16" customWidth="1"/>
    <col min="8217" max="8217" width="3.28515625" style="16" customWidth="1"/>
    <col min="8218" max="8218" width="5.140625" style="16" customWidth="1"/>
    <col min="8219" max="8219" width="5.7109375" style="16" customWidth="1"/>
    <col min="8220" max="8221" width="5.28515625" style="16" customWidth="1"/>
    <col min="8222" max="8222" width="5.5703125" style="16" customWidth="1"/>
    <col min="8223" max="8223" width="5.140625" style="16" customWidth="1"/>
    <col min="8224" max="8224" width="3.85546875" style="16" customWidth="1"/>
    <col min="8225" max="8225" width="6.140625" style="16" customWidth="1"/>
    <col min="8226" max="8226" width="5.42578125" style="16" bestFit="1" customWidth="1"/>
    <col min="8227" max="8227" width="4.28515625" style="16" customWidth="1"/>
    <col min="8228" max="8228" width="3.85546875" style="16" customWidth="1"/>
    <col min="8229" max="8447" width="11.42578125" style="16"/>
    <col min="8448" max="8448" width="4.28515625" style="16" bestFit="1" customWidth="1"/>
    <col min="8449" max="8449" width="11.42578125" style="16" customWidth="1"/>
    <col min="8450" max="8450" width="5" style="16" customWidth="1"/>
    <col min="8451" max="8451" width="5.140625" style="16" customWidth="1"/>
    <col min="8452" max="8452" width="5.7109375" style="16" bestFit="1" customWidth="1"/>
    <col min="8453" max="8453" width="5.7109375" style="16" customWidth="1"/>
    <col min="8454" max="8454" width="5.5703125" style="16" bestFit="1" customWidth="1"/>
    <col min="8455" max="8455" width="5.7109375" style="16" customWidth="1"/>
    <col min="8456" max="8456" width="5.42578125" style="16" customWidth="1"/>
    <col min="8457" max="8457" width="5.28515625" style="16" customWidth="1"/>
    <col min="8458" max="8458" width="5.5703125" style="16" bestFit="1" customWidth="1"/>
    <col min="8459" max="8459" width="5.28515625" style="16" customWidth="1"/>
    <col min="8460" max="8462" width="5.42578125" style="16" bestFit="1" customWidth="1"/>
    <col min="8463" max="8463" width="3.7109375" style="16" customWidth="1"/>
    <col min="8464" max="8467" width="5.28515625" style="16" customWidth="1"/>
    <col min="8468" max="8470" width="5.42578125" style="16" bestFit="1" customWidth="1"/>
    <col min="8471" max="8471" width="6.42578125" style="16" bestFit="1" customWidth="1"/>
    <col min="8472" max="8472" width="5.42578125" style="16" customWidth="1"/>
    <col min="8473" max="8473" width="3.28515625" style="16" customWidth="1"/>
    <col min="8474" max="8474" width="5.140625" style="16" customWidth="1"/>
    <col min="8475" max="8475" width="5.7109375" style="16" customWidth="1"/>
    <col min="8476" max="8477" width="5.28515625" style="16" customWidth="1"/>
    <col min="8478" max="8478" width="5.5703125" style="16" customWidth="1"/>
    <col min="8479" max="8479" width="5.140625" style="16" customWidth="1"/>
    <col min="8480" max="8480" width="3.85546875" style="16" customWidth="1"/>
    <col min="8481" max="8481" width="6.140625" style="16" customWidth="1"/>
    <col min="8482" max="8482" width="5.42578125" style="16" bestFit="1" customWidth="1"/>
    <col min="8483" max="8483" width="4.28515625" style="16" customWidth="1"/>
    <col min="8484" max="8484" width="3.85546875" style="16" customWidth="1"/>
    <col min="8485" max="8703" width="11.42578125" style="16"/>
    <col min="8704" max="8704" width="4.28515625" style="16" bestFit="1" customWidth="1"/>
    <col min="8705" max="8705" width="11.42578125" style="16" customWidth="1"/>
    <col min="8706" max="8706" width="5" style="16" customWidth="1"/>
    <col min="8707" max="8707" width="5.140625" style="16" customWidth="1"/>
    <col min="8708" max="8708" width="5.7109375" style="16" bestFit="1" customWidth="1"/>
    <col min="8709" max="8709" width="5.7109375" style="16" customWidth="1"/>
    <col min="8710" max="8710" width="5.5703125" style="16" bestFit="1" customWidth="1"/>
    <col min="8711" max="8711" width="5.7109375" style="16" customWidth="1"/>
    <col min="8712" max="8712" width="5.42578125" style="16" customWidth="1"/>
    <col min="8713" max="8713" width="5.28515625" style="16" customWidth="1"/>
    <col min="8714" max="8714" width="5.5703125" style="16" bestFit="1" customWidth="1"/>
    <col min="8715" max="8715" width="5.28515625" style="16" customWidth="1"/>
    <col min="8716" max="8718" width="5.42578125" style="16" bestFit="1" customWidth="1"/>
    <col min="8719" max="8719" width="3.7109375" style="16" customWidth="1"/>
    <col min="8720" max="8723" width="5.28515625" style="16" customWidth="1"/>
    <col min="8724" max="8726" width="5.42578125" style="16" bestFit="1" customWidth="1"/>
    <col min="8727" max="8727" width="6.42578125" style="16" bestFit="1" customWidth="1"/>
    <col min="8728" max="8728" width="5.42578125" style="16" customWidth="1"/>
    <col min="8729" max="8729" width="3.28515625" style="16" customWidth="1"/>
    <col min="8730" max="8730" width="5.140625" style="16" customWidth="1"/>
    <col min="8731" max="8731" width="5.7109375" style="16" customWidth="1"/>
    <col min="8732" max="8733" width="5.28515625" style="16" customWidth="1"/>
    <col min="8734" max="8734" width="5.5703125" style="16" customWidth="1"/>
    <col min="8735" max="8735" width="5.140625" style="16" customWidth="1"/>
    <col min="8736" max="8736" width="3.85546875" style="16" customWidth="1"/>
    <col min="8737" max="8737" width="6.140625" style="16" customWidth="1"/>
    <col min="8738" max="8738" width="5.42578125" style="16" bestFit="1" customWidth="1"/>
    <col min="8739" max="8739" width="4.28515625" style="16" customWidth="1"/>
    <col min="8740" max="8740" width="3.85546875" style="16" customWidth="1"/>
    <col min="8741" max="8959" width="11.42578125" style="16"/>
    <col min="8960" max="8960" width="4.28515625" style="16" bestFit="1" customWidth="1"/>
    <col min="8961" max="8961" width="11.42578125" style="16" customWidth="1"/>
    <col min="8962" max="8962" width="5" style="16" customWidth="1"/>
    <col min="8963" max="8963" width="5.140625" style="16" customWidth="1"/>
    <col min="8964" max="8964" width="5.7109375" style="16" bestFit="1" customWidth="1"/>
    <col min="8965" max="8965" width="5.7109375" style="16" customWidth="1"/>
    <col min="8966" max="8966" width="5.5703125" style="16" bestFit="1" customWidth="1"/>
    <col min="8967" max="8967" width="5.7109375" style="16" customWidth="1"/>
    <col min="8968" max="8968" width="5.42578125" style="16" customWidth="1"/>
    <col min="8969" max="8969" width="5.28515625" style="16" customWidth="1"/>
    <col min="8970" max="8970" width="5.5703125" style="16" bestFit="1" customWidth="1"/>
    <col min="8971" max="8971" width="5.28515625" style="16" customWidth="1"/>
    <col min="8972" max="8974" width="5.42578125" style="16" bestFit="1" customWidth="1"/>
    <col min="8975" max="8975" width="3.7109375" style="16" customWidth="1"/>
    <col min="8976" max="8979" width="5.28515625" style="16" customWidth="1"/>
    <col min="8980" max="8982" width="5.42578125" style="16" bestFit="1" customWidth="1"/>
    <col min="8983" max="8983" width="6.42578125" style="16" bestFit="1" customWidth="1"/>
    <col min="8984" max="8984" width="5.42578125" style="16" customWidth="1"/>
    <col min="8985" max="8985" width="3.28515625" style="16" customWidth="1"/>
    <col min="8986" max="8986" width="5.140625" style="16" customWidth="1"/>
    <col min="8987" max="8987" width="5.7109375" style="16" customWidth="1"/>
    <col min="8988" max="8989" width="5.28515625" style="16" customWidth="1"/>
    <col min="8990" max="8990" width="5.5703125" style="16" customWidth="1"/>
    <col min="8991" max="8991" width="5.140625" style="16" customWidth="1"/>
    <col min="8992" max="8992" width="3.85546875" style="16" customWidth="1"/>
    <col min="8993" max="8993" width="6.140625" style="16" customWidth="1"/>
    <col min="8994" max="8994" width="5.42578125" style="16" bestFit="1" customWidth="1"/>
    <col min="8995" max="8995" width="4.28515625" style="16" customWidth="1"/>
    <col min="8996" max="8996" width="3.85546875" style="16" customWidth="1"/>
    <col min="8997" max="9215" width="11.42578125" style="16"/>
    <col min="9216" max="9216" width="4.28515625" style="16" bestFit="1" customWidth="1"/>
    <col min="9217" max="9217" width="11.42578125" style="16" customWidth="1"/>
    <col min="9218" max="9218" width="5" style="16" customWidth="1"/>
    <col min="9219" max="9219" width="5.140625" style="16" customWidth="1"/>
    <col min="9220" max="9220" width="5.7109375" style="16" bestFit="1" customWidth="1"/>
    <col min="9221" max="9221" width="5.7109375" style="16" customWidth="1"/>
    <col min="9222" max="9222" width="5.5703125" style="16" bestFit="1" customWidth="1"/>
    <col min="9223" max="9223" width="5.7109375" style="16" customWidth="1"/>
    <col min="9224" max="9224" width="5.42578125" style="16" customWidth="1"/>
    <col min="9225" max="9225" width="5.28515625" style="16" customWidth="1"/>
    <col min="9226" max="9226" width="5.5703125" style="16" bestFit="1" customWidth="1"/>
    <col min="9227" max="9227" width="5.28515625" style="16" customWidth="1"/>
    <col min="9228" max="9230" width="5.42578125" style="16" bestFit="1" customWidth="1"/>
    <col min="9231" max="9231" width="3.7109375" style="16" customWidth="1"/>
    <col min="9232" max="9235" width="5.28515625" style="16" customWidth="1"/>
    <col min="9236" max="9238" width="5.42578125" style="16" bestFit="1" customWidth="1"/>
    <col min="9239" max="9239" width="6.42578125" style="16" bestFit="1" customWidth="1"/>
    <col min="9240" max="9240" width="5.42578125" style="16" customWidth="1"/>
    <col min="9241" max="9241" width="3.28515625" style="16" customWidth="1"/>
    <col min="9242" max="9242" width="5.140625" style="16" customWidth="1"/>
    <col min="9243" max="9243" width="5.7109375" style="16" customWidth="1"/>
    <col min="9244" max="9245" width="5.28515625" style="16" customWidth="1"/>
    <col min="9246" max="9246" width="5.5703125" style="16" customWidth="1"/>
    <col min="9247" max="9247" width="5.140625" style="16" customWidth="1"/>
    <col min="9248" max="9248" width="3.85546875" style="16" customWidth="1"/>
    <col min="9249" max="9249" width="6.140625" style="16" customWidth="1"/>
    <col min="9250" max="9250" width="5.42578125" style="16" bestFit="1" customWidth="1"/>
    <col min="9251" max="9251" width="4.28515625" style="16" customWidth="1"/>
    <col min="9252" max="9252" width="3.85546875" style="16" customWidth="1"/>
    <col min="9253" max="9471" width="11.42578125" style="16"/>
    <col min="9472" max="9472" width="4.28515625" style="16" bestFit="1" customWidth="1"/>
    <col min="9473" max="9473" width="11.42578125" style="16" customWidth="1"/>
    <col min="9474" max="9474" width="5" style="16" customWidth="1"/>
    <col min="9475" max="9475" width="5.140625" style="16" customWidth="1"/>
    <col min="9476" max="9476" width="5.7109375" style="16" bestFit="1" customWidth="1"/>
    <col min="9477" max="9477" width="5.7109375" style="16" customWidth="1"/>
    <col min="9478" max="9478" width="5.5703125" style="16" bestFit="1" customWidth="1"/>
    <col min="9479" max="9479" width="5.7109375" style="16" customWidth="1"/>
    <col min="9480" max="9480" width="5.42578125" style="16" customWidth="1"/>
    <col min="9481" max="9481" width="5.28515625" style="16" customWidth="1"/>
    <col min="9482" max="9482" width="5.5703125" style="16" bestFit="1" customWidth="1"/>
    <col min="9483" max="9483" width="5.28515625" style="16" customWidth="1"/>
    <col min="9484" max="9486" width="5.42578125" style="16" bestFit="1" customWidth="1"/>
    <col min="9487" max="9487" width="3.7109375" style="16" customWidth="1"/>
    <col min="9488" max="9491" width="5.28515625" style="16" customWidth="1"/>
    <col min="9492" max="9494" width="5.42578125" style="16" bestFit="1" customWidth="1"/>
    <col min="9495" max="9495" width="6.42578125" style="16" bestFit="1" customWidth="1"/>
    <col min="9496" max="9496" width="5.42578125" style="16" customWidth="1"/>
    <col min="9497" max="9497" width="3.28515625" style="16" customWidth="1"/>
    <col min="9498" max="9498" width="5.140625" style="16" customWidth="1"/>
    <col min="9499" max="9499" width="5.7109375" style="16" customWidth="1"/>
    <col min="9500" max="9501" width="5.28515625" style="16" customWidth="1"/>
    <col min="9502" max="9502" width="5.5703125" style="16" customWidth="1"/>
    <col min="9503" max="9503" width="5.140625" style="16" customWidth="1"/>
    <col min="9504" max="9504" width="3.85546875" style="16" customWidth="1"/>
    <col min="9505" max="9505" width="6.140625" style="16" customWidth="1"/>
    <col min="9506" max="9506" width="5.42578125" style="16" bestFit="1" customWidth="1"/>
    <col min="9507" max="9507" width="4.28515625" style="16" customWidth="1"/>
    <col min="9508" max="9508" width="3.85546875" style="16" customWidth="1"/>
    <col min="9509" max="9727" width="11.42578125" style="16"/>
    <col min="9728" max="9728" width="4.28515625" style="16" bestFit="1" customWidth="1"/>
    <col min="9729" max="9729" width="11.42578125" style="16" customWidth="1"/>
    <col min="9730" max="9730" width="5" style="16" customWidth="1"/>
    <col min="9731" max="9731" width="5.140625" style="16" customWidth="1"/>
    <col min="9732" max="9732" width="5.7109375" style="16" bestFit="1" customWidth="1"/>
    <col min="9733" max="9733" width="5.7109375" style="16" customWidth="1"/>
    <col min="9734" max="9734" width="5.5703125" style="16" bestFit="1" customWidth="1"/>
    <col min="9735" max="9735" width="5.7109375" style="16" customWidth="1"/>
    <col min="9736" max="9736" width="5.42578125" style="16" customWidth="1"/>
    <col min="9737" max="9737" width="5.28515625" style="16" customWidth="1"/>
    <col min="9738" max="9738" width="5.5703125" style="16" bestFit="1" customWidth="1"/>
    <col min="9739" max="9739" width="5.28515625" style="16" customWidth="1"/>
    <col min="9740" max="9742" width="5.42578125" style="16" bestFit="1" customWidth="1"/>
    <col min="9743" max="9743" width="3.7109375" style="16" customWidth="1"/>
    <col min="9744" max="9747" width="5.28515625" style="16" customWidth="1"/>
    <col min="9748" max="9750" width="5.42578125" style="16" bestFit="1" customWidth="1"/>
    <col min="9751" max="9751" width="6.42578125" style="16" bestFit="1" customWidth="1"/>
    <col min="9752" max="9752" width="5.42578125" style="16" customWidth="1"/>
    <col min="9753" max="9753" width="3.28515625" style="16" customWidth="1"/>
    <col min="9754" max="9754" width="5.140625" style="16" customWidth="1"/>
    <col min="9755" max="9755" width="5.7109375" style="16" customWidth="1"/>
    <col min="9756" max="9757" width="5.28515625" style="16" customWidth="1"/>
    <col min="9758" max="9758" width="5.5703125" style="16" customWidth="1"/>
    <col min="9759" max="9759" width="5.140625" style="16" customWidth="1"/>
    <col min="9760" max="9760" width="3.85546875" style="16" customWidth="1"/>
    <col min="9761" max="9761" width="6.140625" style="16" customWidth="1"/>
    <col min="9762" max="9762" width="5.42578125" style="16" bestFit="1" customWidth="1"/>
    <col min="9763" max="9763" width="4.28515625" style="16" customWidth="1"/>
    <col min="9764" max="9764" width="3.85546875" style="16" customWidth="1"/>
    <col min="9765" max="9983" width="11.42578125" style="16"/>
    <col min="9984" max="9984" width="4.28515625" style="16" bestFit="1" customWidth="1"/>
    <col min="9985" max="9985" width="11.42578125" style="16" customWidth="1"/>
    <col min="9986" max="9986" width="5" style="16" customWidth="1"/>
    <col min="9987" max="9987" width="5.140625" style="16" customWidth="1"/>
    <col min="9988" max="9988" width="5.7109375" style="16" bestFit="1" customWidth="1"/>
    <col min="9989" max="9989" width="5.7109375" style="16" customWidth="1"/>
    <col min="9990" max="9990" width="5.5703125" style="16" bestFit="1" customWidth="1"/>
    <col min="9991" max="9991" width="5.7109375" style="16" customWidth="1"/>
    <col min="9992" max="9992" width="5.42578125" style="16" customWidth="1"/>
    <col min="9993" max="9993" width="5.28515625" style="16" customWidth="1"/>
    <col min="9994" max="9994" width="5.5703125" style="16" bestFit="1" customWidth="1"/>
    <col min="9995" max="9995" width="5.28515625" style="16" customWidth="1"/>
    <col min="9996" max="9998" width="5.42578125" style="16" bestFit="1" customWidth="1"/>
    <col min="9999" max="9999" width="3.7109375" style="16" customWidth="1"/>
    <col min="10000" max="10003" width="5.28515625" style="16" customWidth="1"/>
    <col min="10004" max="10006" width="5.42578125" style="16" bestFit="1" customWidth="1"/>
    <col min="10007" max="10007" width="6.42578125" style="16" bestFit="1" customWidth="1"/>
    <col min="10008" max="10008" width="5.42578125" style="16" customWidth="1"/>
    <col min="10009" max="10009" width="3.28515625" style="16" customWidth="1"/>
    <col min="10010" max="10010" width="5.140625" style="16" customWidth="1"/>
    <col min="10011" max="10011" width="5.7109375" style="16" customWidth="1"/>
    <col min="10012" max="10013" width="5.28515625" style="16" customWidth="1"/>
    <col min="10014" max="10014" width="5.5703125" style="16" customWidth="1"/>
    <col min="10015" max="10015" width="5.140625" style="16" customWidth="1"/>
    <col min="10016" max="10016" width="3.85546875" style="16" customWidth="1"/>
    <col min="10017" max="10017" width="6.140625" style="16" customWidth="1"/>
    <col min="10018" max="10018" width="5.42578125" style="16" bestFit="1" customWidth="1"/>
    <col min="10019" max="10019" width="4.28515625" style="16" customWidth="1"/>
    <col min="10020" max="10020" width="3.85546875" style="16" customWidth="1"/>
    <col min="10021" max="10239" width="11.42578125" style="16"/>
    <col min="10240" max="10240" width="4.28515625" style="16" bestFit="1" customWidth="1"/>
    <col min="10241" max="10241" width="11.42578125" style="16" customWidth="1"/>
    <col min="10242" max="10242" width="5" style="16" customWidth="1"/>
    <col min="10243" max="10243" width="5.140625" style="16" customWidth="1"/>
    <col min="10244" max="10244" width="5.7109375" style="16" bestFit="1" customWidth="1"/>
    <col min="10245" max="10245" width="5.7109375" style="16" customWidth="1"/>
    <col min="10246" max="10246" width="5.5703125" style="16" bestFit="1" customWidth="1"/>
    <col min="10247" max="10247" width="5.7109375" style="16" customWidth="1"/>
    <col min="10248" max="10248" width="5.42578125" style="16" customWidth="1"/>
    <col min="10249" max="10249" width="5.28515625" style="16" customWidth="1"/>
    <col min="10250" max="10250" width="5.5703125" style="16" bestFit="1" customWidth="1"/>
    <col min="10251" max="10251" width="5.28515625" style="16" customWidth="1"/>
    <col min="10252" max="10254" width="5.42578125" style="16" bestFit="1" customWidth="1"/>
    <col min="10255" max="10255" width="3.7109375" style="16" customWidth="1"/>
    <col min="10256" max="10259" width="5.28515625" style="16" customWidth="1"/>
    <col min="10260" max="10262" width="5.42578125" style="16" bestFit="1" customWidth="1"/>
    <col min="10263" max="10263" width="6.42578125" style="16" bestFit="1" customWidth="1"/>
    <col min="10264" max="10264" width="5.42578125" style="16" customWidth="1"/>
    <col min="10265" max="10265" width="3.28515625" style="16" customWidth="1"/>
    <col min="10266" max="10266" width="5.140625" style="16" customWidth="1"/>
    <col min="10267" max="10267" width="5.7109375" style="16" customWidth="1"/>
    <col min="10268" max="10269" width="5.28515625" style="16" customWidth="1"/>
    <col min="10270" max="10270" width="5.5703125" style="16" customWidth="1"/>
    <col min="10271" max="10271" width="5.140625" style="16" customWidth="1"/>
    <col min="10272" max="10272" width="3.85546875" style="16" customWidth="1"/>
    <col min="10273" max="10273" width="6.140625" style="16" customWidth="1"/>
    <col min="10274" max="10274" width="5.42578125" style="16" bestFit="1" customWidth="1"/>
    <col min="10275" max="10275" width="4.28515625" style="16" customWidth="1"/>
    <col min="10276" max="10276" width="3.85546875" style="16" customWidth="1"/>
    <col min="10277" max="10495" width="11.42578125" style="16"/>
    <col min="10496" max="10496" width="4.28515625" style="16" bestFit="1" customWidth="1"/>
    <col min="10497" max="10497" width="11.42578125" style="16" customWidth="1"/>
    <col min="10498" max="10498" width="5" style="16" customWidth="1"/>
    <col min="10499" max="10499" width="5.140625" style="16" customWidth="1"/>
    <col min="10500" max="10500" width="5.7109375" style="16" bestFit="1" customWidth="1"/>
    <col min="10501" max="10501" width="5.7109375" style="16" customWidth="1"/>
    <col min="10502" max="10502" width="5.5703125" style="16" bestFit="1" customWidth="1"/>
    <col min="10503" max="10503" width="5.7109375" style="16" customWidth="1"/>
    <col min="10504" max="10504" width="5.42578125" style="16" customWidth="1"/>
    <col min="10505" max="10505" width="5.28515625" style="16" customWidth="1"/>
    <col min="10506" max="10506" width="5.5703125" style="16" bestFit="1" customWidth="1"/>
    <col min="10507" max="10507" width="5.28515625" style="16" customWidth="1"/>
    <col min="10508" max="10510" width="5.42578125" style="16" bestFit="1" customWidth="1"/>
    <col min="10511" max="10511" width="3.7109375" style="16" customWidth="1"/>
    <col min="10512" max="10515" width="5.28515625" style="16" customWidth="1"/>
    <col min="10516" max="10518" width="5.42578125" style="16" bestFit="1" customWidth="1"/>
    <col min="10519" max="10519" width="6.42578125" style="16" bestFit="1" customWidth="1"/>
    <col min="10520" max="10520" width="5.42578125" style="16" customWidth="1"/>
    <col min="10521" max="10521" width="3.28515625" style="16" customWidth="1"/>
    <col min="10522" max="10522" width="5.140625" style="16" customWidth="1"/>
    <col min="10523" max="10523" width="5.7109375" style="16" customWidth="1"/>
    <col min="10524" max="10525" width="5.28515625" style="16" customWidth="1"/>
    <col min="10526" max="10526" width="5.5703125" style="16" customWidth="1"/>
    <col min="10527" max="10527" width="5.140625" style="16" customWidth="1"/>
    <col min="10528" max="10528" width="3.85546875" style="16" customWidth="1"/>
    <col min="10529" max="10529" width="6.140625" style="16" customWidth="1"/>
    <col min="10530" max="10530" width="5.42578125" style="16" bestFit="1" customWidth="1"/>
    <col min="10531" max="10531" width="4.28515625" style="16" customWidth="1"/>
    <col min="10532" max="10532" width="3.85546875" style="16" customWidth="1"/>
    <col min="10533" max="10751" width="11.42578125" style="16"/>
    <col min="10752" max="10752" width="4.28515625" style="16" bestFit="1" customWidth="1"/>
    <col min="10753" max="10753" width="11.42578125" style="16" customWidth="1"/>
    <col min="10754" max="10754" width="5" style="16" customWidth="1"/>
    <col min="10755" max="10755" width="5.140625" style="16" customWidth="1"/>
    <col min="10756" max="10756" width="5.7109375" style="16" bestFit="1" customWidth="1"/>
    <col min="10757" max="10757" width="5.7109375" style="16" customWidth="1"/>
    <col min="10758" max="10758" width="5.5703125" style="16" bestFit="1" customWidth="1"/>
    <col min="10759" max="10759" width="5.7109375" style="16" customWidth="1"/>
    <col min="10760" max="10760" width="5.42578125" style="16" customWidth="1"/>
    <col min="10761" max="10761" width="5.28515625" style="16" customWidth="1"/>
    <col min="10762" max="10762" width="5.5703125" style="16" bestFit="1" customWidth="1"/>
    <col min="10763" max="10763" width="5.28515625" style="16" customWidth="1"/>
    <col min="10764" max="10766" width="5.42578125" style="16" bestFit="1" customWidth="1"/>
    <col min="10767" max="10767" width="3.7109375" style="16" customWidth="1"/>
    <col min="10768" max="10771" width="5.28515625" style="16" customWidth="1"/>
    <col min="10772" max="10774" width="5.42578125" style="16" bestFit="1" customWidth="1"/>
    <col min="10775" max="10775" width="6.42578125" style="16" bestFit="1" customWidth="1"/>
    <col min="10776" max="10776" width="5.42578125" style="16" customWidth="1"/>
    <col min="10777" max="10777" width="3.28515625" style="16" customWidth="1"/>
    <col min="10778" max="10778" width="5.140625" style="16" customWidth="1"/>
    <col min="10779" max="10779" width="5.7109375" style="16" customWidth="1"/>
    <col min="10780" max="10781" width="5.28515625" style="16" customWidth="1"/>
    <col min="10782" max="10782" width="5.5703125" style="16" customWidth="1"/>
    <col min="10783" max="10783" width="5.140625" style="16" customWidth="1"/>
    <col min="10784" max="10784" width="3.85546875" style="16" customWidth="1"/>
    <col min="10785" max="10785" width="6.140625" style="16" customWidth="1"/>
    <col min="10786" max="10786" width="5.42578125" style="16" bestFit="1" customWidth="1"/>
    <col min="10787" max="10787" width="4.28515625" style="16" customWidth="1"/>
    <col min="10788" max="10788" width="3.85546875" style="16" customWidth="1"/>
    <col min="10789" max="11007" width="11.42578125" style="16"/>
    <col min="11008" max="11008" width="4.28515625" style="16" bestFit="1" customWidth="1"/>
    <col min="11009" max="11009" width="11.42578125" style="16" customWidth="1"/>
    <col min="11010" max="11010" width="5" style="16" customWidth="1"/>
    <col min="11011" max="11011" width="5.140625" style="16" customWidth="1"/>
    <col min="11012" max="11012" width="5.7109375" style="16" bestFit="1" customWidth="1"/>
    <col min="11013" max="11013" width="5.7109375" style="16" customWidth="1"/>
    <col min="11014" max="11014" width="5.5703125" style="16" bestFit="1" customWidth="1"/>
    <col min="11015" max="11015" width="5.7109375" style="16" customWidth="1"/>
    <col min="11016" max="11016" width="5.42578125" style="16" customWidth="1"/>
    <col min="11017" max="11017" width="5.28515625" style="16" customWidth="1"/>
    <col min="11018" max="11018" width="5.5703125" style="16" bestFit="1" customWidth="1"/>
    <col min="11019" max="11019" width="5.28515625" style="16" customWidth="1"/>
    <col min="11020" max="11022" width="5.42578125" style="16" bestFit="1" customWidth="1"/>
    <col min="11023" max="11023" width="3.7109375" style="16" customWidth="1"/>
    <col min="11024" max="11027" width="5.28515625" style="16" customWidth="1"/>
    <col min="11028" max="11030" width="5.42578125" style="16" bestFit="1" customWidth="1"/>
    <col min="11031" max="11031" width="6.42578125" style="16" bestFit="1" customWidth="1"/>
    <col min="11032" max="11032" width="5.42578125" style="16" customWidth="1"/>
    <col min="11033" max="11033" width="3.28515625" style="16" customWidth="1"/>
    <col min="11034" max="11034" width="5.140625" style="16" customWidth="1"/>
    <col min="11035" max="11035" width="5.7109375" style="16" customWidth="1"/>
    <col min="11036" max="11037" width="5.28515625" style="16" customWidth="1"/>
    <col min="11038" max="11038" width="5.5703125" style="16" customWidth="1"/>
    <col min="11039" max="11039" width="5.140625" style="16" customWidth="1"/>
    <col min="11040" max="11040" width="3.85546875" style="16" customWidth="1"/>
    <col min="11041" max="11041" width="6.140625" style="16" customWidth="1"/>
    <col min="11042" max="11042" width="5.42578125" style="16" bestFit="1" customWidth="1"/>
    <col min="11043" max="11043" width="4.28515625" style="16" customWidth="1"/>
    <col min="11044" max="11044" width="3.85546875" style="16" customWidth="1"/>
    <col min="11045" max="11263" width="11.42578125" style="16"/>
    <col min="11264" max="11264" width="4.28515625" style="16" bestFit="1" customWidth="1"/>
    <col min="11265" max="11265" width="11.42578125" style="16" customWidth="1"/>
    <col min="11266" max="11266" width="5" style="16" customWidth="1"/>
    <col min="11267" max="11267" width="5.140625" style="16" customWidth="1"/>
    <col min="11268" max="11268" width="5.7109375" style="16" bestFit="1" customWidth="1"/>
    <col min="11269" max="11269" width="5.7109375" style="16" customWidth="1"/>
    <col min="11270" max="11270" width="5.5703125" style="16" bestFit="1" customWidth="1"/>
    <col min="11271" max="11271" width="5.7109375" style="16" customWidth="1"/>
    <col min="11272" max="11272" width="5.42578125" style="16" customWidth="1"/>
    <col min="11273" max="11273" width="5.28515625" style="16" customWidth="1"/>
    <col min="11274" max="11274" width="5.5703125" style="16" bestFit="1" customWidth="1"/>
    <col min="11275" max="11275" width="5.28515625" style="16" customWidth="1"/>
    <col min="11276" max="11278" width="5.42578125" style="16" bestFit="1" customWidth="1"/>
    <col min="11279" max="11279" width="3.7109375" style="16" customWidth="1"/>
    <col min="11280" max="11283" width="5.28515625" style="16" customWidth="1"/>
    <col min="11284" max="11286" width="5.42578125" style="16" bestFit="1" customWidth="1"/>
    <col min="11287" max="11287" width="6.42578125" style="16" bestFit="1" customWidth="1"/>
    <col min="11288" max="11288" width="5.42578125" style="16" customWidth="1"/>
    <col min="11289" max="11289" width="3.28515625" style="16" customWidth="1"/>
    <col min="11290" max="11290" width="5.140625" style="16" customWidth="1"/>
    <col min="11291" max="11291" width="5.7109375" style="16" customWidth="1"/>
    <col min="11292" max="11293" width="5.28515625" style="16" customWidth="1"/>
    <col min="11294" max="11294" width="5.5703125" style="16" customWidth="1"/>
    <col min="11295" max="11295" width="5.140625" style="16" customWidth="1"/>
    <col min="11296" max="11296" width="3.85546875" style="16" customWidth="1"/>
    <col min="11297" max="11297" width="6.140625" style="16" customWidth="1"/>
    <col min="11298" max="11298" width="5.42578125" style="16" bestFit="1" customWidth="1"/>
    <col min="11299" max="11299" width="4.28515625" style="16" customWidth="1"/>
    <col min="11300" max="11300" width="3.85546875" style="16" customWidth="1"/>
    <col min="11301" max="11519" width="11.42578125" style="16"/>
    <col min="11520" max="11520" width="4.28515625" style="16" bestFit="1" customWidth="1"/>
    <col min="11521" max="11521" width="11.42578125" style="16" customWidth="1"/>
    <col min="11522" max="11522" width="5" style="16" customWidth="1"/>
    <col min="11523" max="11523" width="5.140625" style="16" customWidth="1"/>
    <col min="11524" max="11524" width="5.7109375" style="16" bestFit="1" customWidth="1"/>
    <col min="11525" max="11525" width="5.7109375" style="16" customWidth="1"/>
    <col min="11526" max="11526" width="5.5703125" style="16" bestFit="1" customWidth="1"/>
    <col min="11527" max="11527" width="5.7109375" style="16" customWidth="1"/>
    <col min="11528" max="11528" width="5.42578125" style="16" customWidth="1"/>
    <col min="11529" max="11529" width="5.28515625" style="16" customWidth="1"/>
    <col min="11530" max="11530" width="5.5703125" style="16" bestFit="1" customWidth="1"/>
    <col min="11531" max="11531" width="5.28515625" style="16" customWidth="1"/>
    <col min="11532" max="11534" width="5.42578125" style="16" bestFit="1" customWidth="1"/>
    <col min="11535" max="11535" width="3.7109375" style="16" customWidth="1"/>
    <col min="11536" max="11539" width="5.28515625" style="16" customWidth="1"/>
    <col min="11540" max="11542" width="5.42578125" style="16" bestFit="1" customWidth="1"/>
    <col min="11543" max="11543" width="6.42578125" style="16" bestFit="1" customWidth="1"/>
    <col min="11544" max="11544" width="5.42578125" style="16" customWidth="1"/>
    <col min="11545" max="11545" width="3.28515625" style="16" customWidth="1"/>
    <col min="11546" max="11546" width="5.140625" style="16" customWidth="1"/>
    <col min="11547" max="11547" width="5.7109375" style="16" customWidth="1"/>
    <col min="11548" max="11549" width="5.28515625" style="16" customWidth="1"/>
    <col min="11550" max="11550" width="5.5703125" style="16" customWidth="1"/>
    <col min="11551" max="11551" width="5.140625" style="16" customWidth="1"/>
    <col min="11552" max="11552" width="3.85546875" style="16" customWidth="1"/>
    <col min="11553" max="11553" width="6.140625" style="16" customWidth="1"/>
    <col min="11554" max="11554" width="5.42578125" style="16" bestFit="1" customWidth="1"/>
    <col min="11555" max="11555" width="4.28515625" style="16" customWidth="1"/>
    <col min="11556" max="11556" width="3.85546875" style="16" customWidth="1"/>
    <col min="11557" max="11775" width="11.42578125" style="16"/>
    <col min="11776" max="11776" width="4.28515625" style="16" bestFit="1" customWidth="1"/>
    <col min="11777" max="11777" width="11.42578125" style="16" customWidth="1"/>
    <col min="11778" max="11778" width="5" style="16" customWidth="1"/>
    <col min="11779" max="11779" width="5.140625" style="16" customWidth="1"/>
    <col min="11780" max="11780" width="5.7109375" style="16" bestFit="1" customWidth="1"/>
    <col min="11781" max="11781" width="5.7109375" style="16" customWidth="1"/>
    <col min="11782" max="11782" width="5.5703125" style="16" bestFit="1" customWidth="1"/>
    <col min="11783" max="11783" width="5.7109375" style="16" customWidth="1"/>
    <col min="11784" max="11784" width="5.42578125" style="16" customWidth="1"/>
    <col min="11785" max="11785" width="5.28515625" style="16" customWidth="1"/>
    <col min="11786" max="11786" width="5.5703125" style="16" bestFit="1" customWidth="1"/>
    <col min="11787" max="11787" width="5.28515625" style="16" customWidth="1"/>
    <col min="11788" max="11790" width="5.42578125" style="16" bestFit="1" customWidth="1"/>
    <col min="11791" max="11791" width="3.7109375" style="16" customWidth="1"/>
    <col min="11792" max="11795" width="5.28515625" style="16" customWidth="1"/>
    <col min="11796" max="11798" width="5.42578125" style="16" bestFit="1" customWidth="1"/>
    <col min="11799" max="11799" width="6.42578125" style="16" bestFit="1" customWidth="1"/>
    <col min="11800" max="11800" width="5.42578125" style="16" customWidth="1"/>
    <col min="11801" max="11801" width="3.28515625" style="16" customWidth="1"/>
    <col min="11802" max="11802" width="5.140625" style="16" customWidth="1"/>
    <col min="11803" max="11803" width="5.7109375" style="16" customWidth="1"/>
    <col min="11804" max="11805" width="5.28515625" style="16" customWidth="1"/>
    <col min="11806" max="11806" width="5.5703125" style="16" customWidth="1"/>
    <col min="11807" max="11807" width="5.140625" style="16" customWidth="1"/>
    <col min="11808" max="11808" width="3.85546875" style="16" customWidth="1"/>
    <col min="11809" max="11809" width="6.140625" style="16" customWidth="1"/>
    <col min="11810" max="11810" width="5.42578125" style="16" bestFit="1" customWidth="1"/>
    <col min="11811" max="11811" width="4.28515625" style="16" customWidth="1"/>
    <col min="11812" max="11812" width="3.85546875" style="16" customWidth="1"/>
    <col min="11813" max="12031" width="11.42578125" style="16"/>
    <col min="12032" max="12032" width="4.28515625" style="16" bestFit="1" customWidth="1"/>
    <col min="12033" max="12033" width="11.42578125" style="16" customWidth="1"/>
    <col min="12034" max="12034" width="5" style="16" customWidth="1"/>
    <col min="12035" max="12035" width="5.140625" style="16" customWidth="1"/>
    <col min="12036" max="12036" width="5.7109375" style="16" bestFit="1" customWidth="1"/>
    <col min="12037" max="12037" width="5.7109375" style="16" customWidth="1"/>
    <col min="12038" max="12038" width="5.5703125" style="16" bestFit="1" customWidth="1"/>
    <col min="12039" max="12039" width="5.7109375" style="16" customWidth="1"/>
    <col min="12040" max="12040" width="5.42578125" style="16" customWidth="1"/>
    <col min="12041" max="12041" width="5.28515625" style="16" customWidth="1"/>
    <col min="12042" max="12042" width="5.5703125" style="16" bestFit="1" customWidth="1"/>
    <col min="12043" max="12043" width="5.28515625" style="16" customWidth="1"/>
    <col min="12044" max="12046" width="5.42578125" style="16" bestFit="1" customWidth="1"/>
    <col min="12047" max="12047" width="3.7109375" style="16" customWidth="1"/>
    <col min="12048" max="12051" width="5.28515625" style="16" customWidth="1"/>
    <col min="12052" max="12054" width="5.42578125" style="16" bestFit="1" customWidth="1"/>
    <col min="12055" max="12055" width="6.42578125" style="16" bestFit="1" customWidth="1"/>
    <col min="12056" max="12056" width="5.42578125" style="16" customWidth="1"/>
    <col min="12057" max="12057" width="3.28515625" style="16" customWidth="1"/>
    <col min="12058" max="12058" width="5.140625" style="16" customWidth="1"/>
    <col min="12059" max="12059" width="5.7109375" style="16" customWidth="1"/>
    <col min="12060" max="12061" width="5.28515625" style="16" customWidth="1"/>
    <col min="12062" max="12062" width="5.5703125" style="16" customWidth="1"/>
    <col min="12063" max="12063" width="5.140625" style="16" customWidth="1"/>
    <col min="12064" max="12064" width="3.85546875" style="16" customWidth="1"/>
    <col min="12065" max="12065" width="6.140625" style="16" customWidth="1"/>
    <col min="12066" max="12066" width="5.42578125" style="16" bestFit="1" customWidth="1"/>
    <col min="12067" max="12067" width="4.28515625" style="16" customWidth="1"/>
    <col min="12068" max="12068" width="3.85546875" style="16" customWidth="1"/>
    <col min="12069" max="12287" width="11.42578125" style="16"/>
    <col min="12288" max="12288" width="4.28515625" style="16" bestFit="1" customWidth="1"/>
    <col min="12289" max="12289" width="11.42578125" style="16" customWidth="1"/>
    <col min="12290" max="12290" width="5" style="16" customWidth="1"/>
    <col min="12291" max="12291" width="5.140625" style="16" customWidth="1"/>
    <col min="12292" max="12292" width="5.7109375" style="16" bestFit="1" customWidth="1"/>
    <col min="12293" max="12293" width="5.7109375" style="16" customWidth="1"/>
    <col min="12294" max="12294" width="5.5703125" style="16" bestFit="1" customWidth="1"/>
    <col min="12295" max="12295" width="5.7109375" style="16" customWidth="1"/>
    <col min="12296" max="12296" width="5.42578125" style="16" customWidth="1"/>
    <col min="12297" max="12297" width="5.28515625" style="16" customWidth="1"/>
    <col min="12298" max="12298" width="5.5703125" style="16" bestFit="1" customWidth="1"/>
    <col min="12299" max="12299" width="5.28515625" style="16" customWidth="1"/>
    <col min="12300" max="12302" width="5.42578125" style="16" bestFit="1" customWidth="1"/>
    <col min="12303" max="12303" width="3.7109375" style="16" customWidth="1"/>
    <col min="12304" max="12307" width="5.28515625" style="16" customWidth="1"/>
    <col min="12308" max="12310" width="5.42578125" style="16" bestFit="1" customWidth="1"/>
    <col min="12311" max="12311" width="6.42578125" style="16" bestFit="1" customWidth="1"/>
    <col min="12312" max="12312" width="5.42578125" style="16" customWidth="1"/>
    <col min="12313" max="12313" width="3.28515625" style="16" customWidth="1"/>
    <col min="12314" max="12314" width="5.140625" style="16" customWidth="1"/>
    <col min="12315" max="12315" width="5.7109375" style="16" customWidth="1"/>
    <col min="12316" max="12317" width="5.28515625" style="16" customWidth="1"/>
    <col min="12318" max="12318" width="5.5703125" style="16" customWidth="1"/>
    <col min="12319" max="12319" width="5.140625" style="16" customWidth="1"/>
    <col min="12320" max="12320" width="3.85546875" style="16" customWidth="1"/>
    <col min="12321" max="12321" width="6.140625" style="16" customWidth="1"/>
    <col min="12322" max="12322" width="5.42578125" style="16" bestFit="1" customWidth="1"/>
    <col min="12323" max="12323" width="4.28515625" style="16" customWidth="1"/>
    <col min="12324" max="12324" width="3.85546875" style="16" customWidth="1"/>
    <col min="12325" max="12543" width="11.42578125" style="16"/>
    <col min="12544" max="12544" width="4.28515625" style="16" bestFit="1" customWidth="1"/>
    <col min="12545" max="12545" width="11.42578125" style="16" customWidth="1"/>
    <col min="12546" max="12546" width="5" style="16" customWidth="1"/>
    <col min="12547" max="12547" width="5.140625" style="16" customWidth="1"/>
    <col min="12548" max="12548" width="5.7109375" style="16" bestFit="1" customWidth="1"/>
    <col min="12549" max="12549" width="5.7109375" style="16" customWidth="1"/>
    <col min="12550" max="12550" width="5.5703125" style="16" bestFit="1" customWidth="1"/>
    <col min="12551" max="12551" width="5.7109375" style="16" customWidth="1"/>
    <col min="12552" max="12552" width="5.42578125" style="16" customWidth="1"/>
    <col min="12553" max="12553" width="5.28515625" style="16" customWidth="1"/>
    <col min="12554" max="12554" width="5.5703125" style="16" bestFit="1" customWidth="1"/>
    <col min="12555" max="12555" width="5.28515625" style="16" customWidth="1"/>
    <col min="12556" max="12558" width="5.42578125" style="16" bestFit="1" customWidth="1"/>
    <col min="12559" max="12559" width="3.7109375" style="16" customWidth="1"/>
    <col min="12560" max="12563" width="5.28515625" style="16" customWidth="1"/>
    <col min="12564" max="12566" width="5.42578125" style="16" bestFit="1" customWidth="1"/>
    <col min="12567" max="12567" width="6.42578125" style="16" bestFit="1" customWidth="1"/>
    <col min="12568" max="12568" width="5.42578125" style="16" customWidth="1"/>
    <col min="12569" max="12569" width="3.28515625" style="16" customWidth="1"/>
    <col min="12570" max="12570" width="5.140625" style="16" customWidth="1"/>
    <col min="12571" max="12571" width="5.7109375" style="16" customWidth="1"/>
    <col min="12572" max="12573" width="5.28515625" style="16" customWidth="1"/>
    <col min="12574" max="12574" width="5.5703125" style="16" customWidth="1"/>
    <col min="12575" max="12575" width="5.140625" style="16" customWidth="1"/>
    <col min="12576" max="12576" width="3.85546875" style="16" customWidth="1"/>
    <col min="12577" max="12577" width="6.140625" style="16" customWidth="1"/>
    <col min="12578" max="12578" width="5.42578125" style="16" bestFit="1" customWidth="1"/>
    <col min="12579" max="12579" width="4.28515625" style="16" customWidth="1"/>
    <col min="12580" max="12580" width="3.85546875" style="16" customWidth="1"/>
    <col min="12581" max="12799" width="11.42578125" style="16"/>
    <col min="12800" max="12800" width="4.28515625" style="16" bestFit="1" customWidth="1"/>
    <col min="12801" max="12801" width="11.42578125" style="16" customWidth="1"/>
    <col min="12802" max="12802" width="5" style="16" customWidth="1"/>
    <col min="12803" max="12803" width="5.140625" style="16" customWidth="1"/>
    <col min="12804" max="12804" width="5.7109375" style="16" bestFit="1" customWidth="1"/>
    <col min="12805" max="12805" width="5.7109375" style="16" customWidth="1"/>
    <col min="12806" max="12806" width="5.5703125" style="16" bestFit="1" customWidth="1"/>
    <col min="12807" max="12807" width="5.7109375" style="16" customWidth="1"/>
    <col min="12808" max="12808" width="5.42578125" style="16" customWidth="1"/>
    <col min="12809" max="12809" width="5.28515625" style="16" customWidth="1"/>
    <col min="12810" max="12810" width="5.5703125" style="16" bestFit="1" customWidth="1"/>
    <col min="12811" max="12811" width="5.28515625" style="16" customWidth="1"/>
    <col min="12812" max="12814" width="5.42578125" style="16" bestFit="1" customWidth="1"/>
    <col min="12815" max="12815" width="3.7109375" style="16" customWidth="1"/>
    <col min="12816" max="12819" width="5.28515625" style="16" customWidth="1"/>
    <col min="12820" max="12822" width="5.42578125" style="16" bestFit="1" customWidth="1"/>
    <col min="12823" max="12823" width="6.42578125" style="16" bestFit="1" customWidth="1"/>
    <col min="12824" max="12824" width="5.42578125" style="16" customWidth="1"/>
    <col min="12825" max="12825" width="3.28515625" style="16" customWidth="1"/>
    <col min="12826" max="12826" width="5.140625" style="16" customWidth="1"/>
    <col min="12827" max="12827" width="5.7109375" style="16" customWidth="1"/>
    <col min="12828" max="12829" width="5.28515625" style="16" customWidth="1"/>
    <col min="12830" max="12830" width="5.5703125" style="16" customWidth="1"/>
    <col min="12831" max="12831" width="5.140625" style="16" customWidth="1"/>
    <col min="12832" max="12832" width="3.85546875" style="16" customWidth="1"/>
    <col min="12833" max="12833" width="6.140625" style="16" customWidth="1"/>
    <col min="12834" max="12834" width="5.42578125" style="16" bestFit="1" customWidth="1"/>
    <col min="12835" max="12835" width="4.28515625" style="16" customWidth="1"/>
    <col min="12836" max="12836" width="3.85546875" style="16" customWidth="1"/>
    <col min="12837" max="13055" width="11.42578125" style="16"/>
    <col min="13056" max="13056" width="4.28515625" style="16" bestFit="1" customWidth="1"/>
    <col min="13057" max="13057" width="11.42578125" style="16" customWidth="1"/>
    <col min="13058" max="13058" width="5" style="16" customWidth="1"/>
    <col min="13059" max="13059" width="5.140625" style="16" customWidth="1"/>
    <col min="13060" max="13060" width="5.7109375" style="16" bestFit="1" customWidth="1"/>
    <col min="13061" max="13061" width="5.7109375" style="16" customWidth="1"/>
    <col min="13062" max="13062" width="5.5703125" style="16" bestFit="1" customWidth="1"/>
    <col min="13063" max="13063" width="5.7109375" style="16" customWidth="1"/>
    <col min="13064" max="13064" width="5.42578125" style="16" customWidth="1"/>
    <col min="13065" max="13065" width="5.28515625" style="16" customWidth="1"/>
    <col min="13066" max="13066" width="5.5703125" style="16" bestFit="1" customWidth="1"/>
    <col min="13067" max="13067" width="5.28515625" style="16" customWidth="1"/>
    <col min="13068" max="13070" width="5.42578125" style="16" bestFit="1" customWidth="1"/>
    <col min="13071" max="13071" width="3.7109375" style="16" customWidth="1"/>
    <col min="13072" max="13075" width="5.28515625" style="16" customWidth="1"/>
    <col min="13076" max="13078" width="5.42578125" style="16" bestFit="1" customWidth="1"/>
    <col min="13079" max="13079" width="6.42578125" style="16" bestFit="1" customWidth="1"/>
    <col min="13080" max="13080" width="5.42578125" style="16" customWidth="1"/>
    <col min="13081" max="13081" width="3.28515625" style="16" customWidth="1"/>
    <col min="13082" max="13082" width="5.140625" style="16" customWidth="1"/>
    <col min="13083" max="13083" width="5.7109375" style="16" customWidth="1"/>
    <col min="13084" max="13085" width="5.28515625" style="16" customWidth="1"/>
    <col min="13086" max="13086" width="5.5703125" style="16" customWidth="1"/>
    <col min="13087" max="13087" width="5.140625" style="16" customWidth="1"/>
    <col min="13088" max="13088" width="3.85546875" style="16" customWidth="1"/>
    <col min="13089" max="13089" width="6.140625" style="16" customWidth="1"/>
    <col min="13090" max="13090" width="5.42578125" style="16" bestFit="1" customWidth="1"/>
    <col min="13091" max="13091" width="4.28515625" style="16" customWidth="1"/>
    <col min="13092" max="13092" width="3.85546875" style="16" customWidth="1"/>
    <col min="13093" max="13311" width="11.42578125" style="16"/>
    <col min="13312" max="13312" width="4.28515625" style="16" bestFit="1" customWidth="1"/>
    <col min="13313" max="13313" width="11.42578125" style="16" customWidth="1"/>
    <col min="13314" max="13314" width="5" style="16" customWidth="1"/>
    <col min="13315" max="13315" width="5.140625" style="16" customWidth="1"/>
    <col min="13316" max="13316" width="5.7109375" style="16" bestFit="1" customWidth="1"/>
    <col min="13317" max="13317" width="5.7109375" style="16" customWidth="1"/>
    <col min="13318" max="13318" width="5.5703125" style="16" bestFit="1" customWidth="1"/>
    <col min="13319" max="13319" width="5.7109375" style="16" customWidth="1"/>
    <col min="13320" max="13320" width="5.42578125" style="16" customWidth="1"/>
    <col min="13321" max="13321" width="5.28515625" style="16" customWidth="1"/>
    <col min="13322" max="13322" width="5.5703125" style="16" bestFit="1" customWidth="1"/>
    <col min="13323" max="13323" width="5.28515625" style="16" customWidth="1"/>
    <col min="13324" max="13326" width="5.42578125" style="16" bestFit="1" customWidth="1"/>
    <col min="13327" max="13327" width="3.7109375" style="16" customWidth="1"/>
    <col min="13328" max="13331" width="5.28515625" style="16" customWidth="1"/>
    <col min="13332" max="13334" width="5.42578125" style="16" bestFit="1" customWidth="1"/>
    <col min="13335" max="13335" width="6.42578125" style="16" bestFit="1" customWidth="1"/>
    <col min="13336" max="13336" width="5.42578125" style="16" customWidth="1"/>
    <col min="13337" max="13337" width="3.28515625" style="16" customWidth="1"/>
    <col min="13338" max="13338" width="5.140625" style="16" customWidth="1"/>
    <col min="13339" max="13339" width="5.7109375" style="16" customWidth="1"/>
    <col min="13340" max="13341" width="5.28515625" style="16" customWidth="1"/>
    <col min="13342" max="13342" width="5.5703125" style="16" customWidth="1"/>
    <col min="13343" max="13343" width="5.140625" style="16" customWidth="1"/>
    <col min="13344" max="13344" width="3.85546875" style="16" customWidth="1"/>
    <col min="13345" max="13345" width="6.140625" style="16" customWidth="1"/>
    <col min="13346" max="13346" width="5.42578125" style="16" bestFit="1" customWidth="1"/>
    <col min="13347" max="13347" width="4.28515625" style="16" customWidth="1"/>
    <col min="13348" max="13348" width="3.85546875" style="16" customWidth="1"/>
    <col min="13349" max="13567" width="11.42578125" style="16"/>
    <col min="13568" max="13568" width="4.28515625" style="16" bestFit="1" customWidth="1"/>
    <col min="13569" max="13569" width="11.42578125" style="16" customWidth="1"/>
    <col min="13570" max="13570" width="5" style="16" customWidth="1"/>
    <col min="13571" max="13571" width="5.140625" style="16" customWidth="1"/>
    <col min="13572" max="13572" width="5.7109375" style="16" bestFit="1" customWidth="1"/>
    <col min="13573" max="13573" width="5.7109375" style="16" customWidth="1"/>
    <col min="13574" max="13574" width="5.5703125" style="16" bestFit="1" customWidth="1"/>
    <col min="13575" max="13575" width="5.7109375" style="16" customWidth="1"/>
    <col min="13576" max="13576" width="5.42578125" style="16" customWidth="1"/>
    <col min="13577" max="13577" width="5.28515625" style="16" customWidth="1"/>
    <col min="13578" max="13578" width="5.5703125" style="16" bestFit="1" customWidth="1"/>
    <col min="13579" max="13579" width="5.28515625" style="16" customWidth="1"/>
    <col min="13580" max="13582" width="5.42578125" style="16" bestFit="1" customWidth="1"/>
    <col min="13583" max="13583" width="3.7109375" style="16" customWidth="1"/>
    <col min="13584" max="13587" width="5.28515625" style="16" customWidth="1"/>
    <col min="13588" max="13590" width="5.42578125" style="16" bestFit="1" customWidth="1"/>
    <col min="13591" max="13591" width="6.42578125" style="16" bestFit="1" customWidth="1"/>
    <col min="13592" max="13592" width="5.42578125" style="16" customWidth="1"/>
    <col min="13593" max="13593" width="3.28515625" style="16" customWidth="1"/>
    <col min="13594" max="13594" width="5.140625" style="16" customWidth="1"/>
    <col min="13595" max="13595" width="5.7109375" style="16" customWidth="1"/>
    <col min="13596" max="13597" width="5.28515625" style="16" customWidth="1"/>
    <col min="13598" max="13598" width="5.5703125" style="16" customWidth="1"/>
    <col min="13599" max="13599" width="5.140625" style="16" customWidth="1"/>
    <col min="13600" max="13600" width="3.85546875" style="16" customWidth="1"/>
    <col min="13601" max="13601" width="6.140625" style="16" customWidth="1"/>
    <col min="13602" max="13602" width="5.42578125" style="16" bestFit="1" customWidth="1"/>
    <col min="13603" max="13603" width="4.28515625" style="16" customWidth="1"/>
    <col min="13604" max="13604" width="3.85546875" style="16" customWidth="1"/>
    <col min="13605" max="13823" width="11.42578125" style="16"/>
    <col min="13824" max="13824" width="4.28515625" style="16" bestFit="1" customWidth="1"/>
    <col min="13825" max="13825" width="11.42578125" style="16" customWidth="1"/>
    <col min="13826" max="13826" width="5" style="16" customWidth="1"/>
    <col min="13827" max="13827" width="5.140625" style="16" customWidth="1"/>
    <col min="13828" max="13828" width="5.7109375" style="16" bestFit="1" customWidth="1"/>
    <col min="13829" max="13829" width="5.7109375" style="16" customWidth="1"/>
    <col min="13830" max="13830" width="5.5703125" style="16" bestFit="1" customWidth="1"/>
    <col min="13831" max="13831" width="5.7109375" style="16" customWidth="1"/>
    <col min="13832" max="13832" width="5.42578125" style="16" customWidth="1"/>
    <col min="13833" max="13833" width="5.28515625" style="16" customWidth="1"/>
    <col min="13834" max="13834" width="5.5703125" style="16" bestFit="1" customWidth="1"/>
    <col min="13835" max="13835" width="5.28515625" style="16" customWidth="1"/>
    <col min="13836" max="13838" width="5.42578125" style="16" bestFit="1" customWidth="1"/>
    <col min="13839" max="13839" width="3.7109375" style="16" customWidth="1"/>
    <col min="13840" max="13843" width="5.28515625" style="16" customWidth="1"/>
    <col min="13844" max="13846" width="5.42578125" style="16" bestFit="1" customWidth="1"/>
    <col min="13847" max="13847" width="6.42578125" style="16" bestFit="1" customWidth="1"/>
    <col min="13848" max="13848" width="5.42578125" style="16" customWidth="1"/>
    <col min="13849" max="13849" width="3.28515625" style="16" customWidth="1"/>
    <col min="13850" max="13850" width="5.140625" style="16" customWidth="1"/>
    <col min="13851" max="13851" width="5.7109375" style="16" customWidth="1"/>
    <col min="13852" max="13853" width="5.28515625" style="16" customWidth="1"/>
    <col min="13854" max="13854" width="5.5703125" style="16" customWidth="1"/>
    <col min="13855" max="13855" width="5.140625" style="16" customWidth="1"/>
    <col min="13856" max="13856" width="3.85546875" style="16" customWidth="1"/>
    <col min="13857" max="13857" width="6.140625" style="16" customWidth="1"/>
    <col min="13858" max="13858" width="5.42578125" style="16" bestFit="1" customWidth="1"/>
    <col min="13859" max="13859" width="4.28515625" style="16" customWidth="1"/>
    <col min="13860" max="13860" width="3.85546875" style="16" customWidth="1"/>
    <col min="13861" max="14079" width="11.42578125" style="16"/>
    <col min="14080" max="14080" width="4.28515625" style="16" bestFit="1" customWidth="1"/>
    <col min="14081" max="14081" width="11.42578125" style="16" customWidth="1"/>
    <col min="14082" max="14082" width="5" style="16" customWidth="1"/>
    <col min="14083" max="14083" width="5.140625" style="16" customWidth="1"/>
    <col min="14084" max="14084" width="5.7109375" style="16" bestFit="1" customWidth="1"/>
    <col min="14085" max="14085" width="5.7109375" style="16" customWidth="1"/>
    <col min="14086" max="14086" width="5.5703125" style="16" bestFit="1" customWidth="1"/>
    <col min="14087" max="14087" width="5.7109375" style="16" customWidth="1"/>
    <col min="14088" max="14088" width="5.42578125" style="16" customWidth="1"/>
    <col min="14089" max="14089" width="5.28515625" style="16" customWidth="1"/>
    <col min="14090" max="14090" width="5.5703125" style="16" bestFit="1" customWidth="1"/>
    <col min="14091" max="14091" width="5.28515625" style="16" customWidth="1"/>
    <col min="14092" max="14094" width="5.42578125" style="16" bestFit="1" customWidth="1"/>
    <col min="14095" max="14095" width="3.7109375" style="16" customWidth="1"/>
    <col min="14096" max="14099" width="5.28515625" style="16" customWidth="1"/>
    <col min="14100" max="14102" width="5.42578125" style="16" bestFit="1" customWidth="1"/>
    <col min="14103" max="14103" width="6.42578125" style="16" bestFit="1" customWidth="1"/>
    <col min="14104" max="14104" width="5.42578125" style="16" customWidth="1"/>
    <col min="14105" max="14105" width="3.28515625" style="16" customWidth="1"/>
    <col min="14106" max="14106" width="5.140625" style="16" customWidth="1"/>
    <col min="14107" max="14107" width="5.7109375" style="16" customWidth="1"/>
    <col min="14108" max="14109" width="5.28515625" style="16" customWidth="1"/>
    <col min="14110" max="14110" width="5.5703125" style="16" customWidth="1"/>
    <col min="14111" max="14111" width="5.140625" style="16" customWidth="1"/>
    <col min="14112" max="14112" width="3.85546875" style="16" customWidth="1"/>
    <col min="14113" max="14113" width="6.140625" style="16" customWidth="1"/>
    <col min="14114" max="14114" width="5.42578125" style="16" bestFit="1" customWidth="1"/>
    <col min="14115" max="14115" width="4.28515625" style="16" customWidth="1"/>
    <col min="14116" max="14116" width="3.85546875" style="16" customWidth="1"/>
    <col min="14117" max="14335" width="11.42578125" style="16"/>
    <col min="14336" max="14336" width="4.28515625" style="16" bestFit="1" customWidth="1"/>
    <col min="14337" max="14337" width="11.42578125" style="16" customWidth="1"/>
    <col min="14338" max="14338" width="5" style="16" customWidth="1"/>
    <col min="14339" max="14339" width="5.140625" style="16" customWidth="1"/>
    <col min="14340" max="14340" width="5.7109375" style="16" bestFit="1" customWidth="1"/>
    <col min="14341" max="14341" width="5.7109375" style="16" customWidth="1"/>
    <col min="14342" max="14342" width="5.5703125" style="16" bestFit="1" customWidth="1"/>
    <col min="14343" max="14343" width="5.7109375" style="16" customWidth="1"/>
    <col min="14344" max="14344" width="5.42578125" style="16" customWidth="1"/>
    <col min="14345" max="14345" width="5.28515625" style="16" customWidth="1"/>
    <col min="14346" max="14346" width="5.5703125" style="16" bestFit="1" customWidth="1"/>
    <col min="14347" max="14347" width="5.28515625" style="16" customWidth="1"/>
    <col min="14348" max="14350" width="5.42578125" style="16" bestFit="1" customWidth="1"/>
    <col min="14351" max="14351" width="3.7109375" style="16" customWidth="1"/>
    <col min="14352" max="14355" width="5.28515625" style="16" customWidth="1"/>
    <col min="14356" max="14358" width="5.42578125" style="16" bestFit="1" customWidth="1"/>
    <col min="14359" max="14359" width="6.42578125" style="16" bestFit="1" customWidth="1"/>
    <col min="14360" max="14360" width="5.42578125" style="16" customWidth="1"/>
    <col min="14361" max="14361" width="3.28515625" style="16" customWidth="1"/>
    <col min="14362" max="14362" width="5.140625" style="16" customWidth="1"/>
    <col min="14363" max="14363" width="5.7109375" style="16" customWidth="1"/>
    <col min="14364" max="14365" width="5.28515625" style="16" customWidth="1"/>
    <col min="14366" max="14366" width="5.5703125" style="16" customWidth="1"/>
    <col min="14367" max="14367" width="5.140625" style="16" customWidth="1"/>
    <col min="14368" max="14368" width="3.85546875" style="16" customWidth="1"/>
    <col min="14369" max="14369" width="6.140625" style="16" customWidth="1"/>
    <col min="14370" max="14370" width="5.42578125" style="16" bestFit="1" customWidth="1"/>
    <col min="14371" max="14371" width="4.28515625" style="16" customWidth="1"/>
    <col min="14372" max="14372" width="3.85546875" style="16" customWidth="1"/>
    <col min="14373" max="14591" width="11.42578125" style="16"/>
    <col min="14592" max="14592" width="4.28515625" style="16" bestFit="1" customWidth="1"/>
    <col min="14593" max="14593" width="11.42578125" style="16" customWidth="1"/>
    <col min="14594" max="14594" width="5" style="16" customWidth="1"/>
    <col min="14595" max="14595" width="5.140625" style="16" customWidth="1"/>
    <col min="14596" max="14596" width="5.7109375" style="16" bestFit="1" customWidth="1"/>
    <col min="14597" max="14597" width="5.7109375" style="16" customWidth="1"/>
    <col min="14598" max="14598" width="5.5703125" style="16" bestFit="1" customWidth="1"/>
    <col min="14599" max="14599" width="5.7109375" style="16" customWidth="1"/>
    <col min="14600" max="14600" width="5.42578125" style="16" customWidth="1"/>
    <col min="14601" max="14601" width="5.28515625" style="16" customWidth="1"/>
    <col min="14602" max="14602" width="5.5703125" style="16" bestFit="1" customWidth="1"/>
    <col min="14603" max="14603" width="5.28515625" style="16" customWidth="1"/>
    <col min="14604" max="14606" width="5.42578125" style="16" bestFit="1" customWidth="1"/>
    <col min="14607" max="14607" width="3.7109375" style="16" customWidth="1"/>
    <col min="14608" max="14611" width="5.28515625" style="16" customWidth="1"/>
    <col min="14612" max="14614" width="5.42578125" style="16" bestFit="1" customWidth="1"/>
    <col min="14615" max="14615" width="6.42578125" style="16" bestFit="1" customWidth="1"/>
    <col min="14616" max="14616" width="5.42578125" style="16" customWidth="1"/>
    <col min="14617" max="14617" width="3.28515625" style="16" customWidth="1"/>
    <col min="14618" max="14618" width="5.140625" style="16" customWidth="1"/>
    <col min="14619" max="14619" width="5.7109375" style="16" customWidth="1"/>
    <col min="14620" max="14621" width="5.28515625" style="16" customWidth="1"/>
    <col min="14622" max="14622" width="5.5703125" style="16" customWidth="1"/>
    <col min="14623" max="14623" width="5.140625" style="16" customWidth="1"/>
    <col min="14624" max="14624" width="3.85546875" style="16" customWidth="1"/>
    <col min="14625" max="14625" width="6.140625" style="16" customWidth="1"/>
    <col min="14626" max="14626" width="5.42578125" style="16" bestFit="1" customWidth="1"/>
    <col min="14627" max="14627" width="4.28515625" style="16" customWidth="1"/>
    <col min="14628" max="14628" width="3.85546875" style="16" customWidth="1"/>
    <col min="14629" max="14847" width="11.42578125" style="16"/>
    <col min="14848" max="14848" width="4.28515625" style="16" bestFit="1" customWidth="1"/>
    <col min="14849" max="14849" width="11.42578125" style="16" customWidth="1"/>
    <col min="14850" max="14850" width="5" style="16" customWidth="1"/>
    <col min="14851" max="14851" width="5.140625" style="16" customWidth="1"/>
    <col min="14852" max="14852" width="5.7109375" style="16" bestFit="1" customWidth="1"/>
    <col min="14853" max="14853" width="5.7109375" style="16" customWidth="1"/>
    <col min="14854" max="14854" width="5.5703125" style="16" bestFit="1" customWidth="1"/>
    <col min="14855" max="14855" width="5.7109375" style="16" customWidth="1"/>
    <col min="14856" max="14856" width="5.42578125" style="16" customWidth="1"/>
    <col min="14857" max="14857" width="5.28515625" style="16" customWidth="1"/>
    <col min="14858" max="14858" width="5.5703125" style="16" bestFit="1" customWidth="1"/>
    <col min="14859" max="14859" width="5.28515625" style="16" customWidth="1"/>
    <col min="14860" max="14862" width="5.42578125" style="16" bestFit="1" customWidth="1"/>
    <col min="14863" max="14863" width="3.7109375" style="16" customWidth="1"/>
    <col min="14864" max="14867" width="5.28515625" style="16" customWidth="1"/>
    <col min="14868" max="14870" width="5.42578125" style="16" bestFit="1" customWidth="1"/>
    <col min="14871" max="14871" width="6.42578125" style="16" bestFit="1" customWidth="1"/>
    <col min="14872" max="14872" width="5.42578125" style="16" customWidth="1"/>
    <col min="14873" max="14873" width="3.28515625" style="16" customWidth="1"/>
    <col min="14874" max="14874" width="5.140625" style="16" customWidth="1"/>
    <col min="14875" max="14875" width="5.7109375" style="16" customWidth="1"/>
    <col min="14876" max="14877" width="5.28515625" style="16" customWidth="1"/>
    <col min="14878" max="14878" width="5.5703125" style="16" customWidth="1"/>
    <col min="14879" max="14879" width="5.140625" style="16" customWidth="1"/>
    <col min="14880" max="14880" width="3.85546875" style="16" customWidth="1"/>
    <col min="14881" max="14881" width="6.140625" style="16" customWidth="1"/>
    <col min="14882" max="14882" width="5.42578125" style="16" bestFit="1" customWidth="1"/>
    <col min="14883" max="14883" width="4.28515625" style="16" customWidth="1"/>
    <col min="14884" max="14884" width="3.85546875" style="16" customWidth="1"/>
    <col min="14885" max="15103" width="11.42578125" style="16"/>
    <col min="15104" max="15104" width="4.28515625" style="16" bestFit="1" customWidth="1"/>
    <col min="15105" max="15105" width="11.42578125" style="16" customWidth="1"/>
    <col min="15106" max="15106" width="5" style="16" customWidth="1"/>
    <col min="15107" max="15107" width="5.140625" style="16" customWidth="1"/>
    <col min="15108" max="15108" width="5.7109375" style="16" bestFit="1" customWidth="1"/>
    <col min="15109" max="15109" width="5.7109375" style="16" customWidth="1"/>
    <col min="15110" max="15110" width="5.5703125" style="16" bestFit="1" customWidth="1"/>
    <col min="15111" max="15111" width="5.7109375" style="16" customWidth="1"/>
    <col min="15112" max="15112" width="5.42578125" style="16" customWidth="1"/>
    <col min="15113" max="15113" width="5.28515625" style="16" customWidth="1"/>
    <col min="15114" max="15114" width="5.5703125" style="16" bestFit="1" customWidth="1"/>
    <col min="15115" max="15115" width="5.28515625" style="16" customWidth="1"/>
    <col min="15116" max="15118" width="5.42578125" style="16" bestFit="1" customWidth="1"/>
    <col min="15119" max="15119" width="3.7109375" style="16" customWidth="1"/>
    <col min="15120" max="15123" width="5.28515625" style="16" customWidth="1"/>
    <col min="15124" max="15126" width="5.42578125" style="16" bestFit="1" customWidth="1"/>
    <col min="15127" max="15127" width="6.42578125" style="16" bestFit="1" customWidth="1"/>
    <col min="15128" max="15128" width="5.42578125" style="16" customWidth="1"/>
    <col min="15129" max="15129" width="3.28515625" style="16" customWidth="1"/>
    <col min="15130" max="15130" width="5.140625" style="16" customWidth="1"/>
    <col min="15131" max="15131" width="5.7109375" style="16" customWidth="1"/>
    <col min="15132" max="15133" width="5.28515625" style="16" customWidth="1"/>
    <col min="15134" max="15134" width="5.5703125" style="16" customWidth="1"/>
    <col min="15135" max="15135" width="5.140625" style="16" customWidth="1"/>
    <col min="15136" max="15136" width="3.85546875" style="16" customWidth="1"/>
    <col min="15137" max="15137" width="6.140625" style="16" customWidth="1"/>
    <col min="15138" max="15138" width="5.42578125" style="16" bestFit="1" customWidth="1"/>
    <col min="15139" max="15139" width="4.28515625" style="16" customWidth="1"/>
    <col min="15140" max="15140" width="3.85546875" style="16" customWidth="1"/>
    <col min="15141" max="15359" width="11.42578125" style="16"/>
    <col min="15360" max="15360" width="4.28515625" style="16" bestFit="1" customWidth="1"/>
    <col min="15361" max="15361" width="11.42578125" style="16" customWidth="1"/>
    <col min="15362" max="15362" width="5" style="16" customWidth="1"/>
    <col min="15363" max="15363" width="5.140625" style="16" customWidth="1"/>
    <col min="15364" max="15364" width="5.7109375" style="16" bestFit="1" customWidth="1"/>
    <col min="15365" max="15365" width="5.7109375" style="16" customWidth="1"/>
    <col min="15366" max="15366" width="5.5703125" style="16" bestFit="1" customWidth="1"/>
    <col min="15367" max="15367" width="5.7109375" style="16" customWidth="1"/>
    <col min="15368" max="15368" width="5.42578125" style="16" customWidth="1"/>
    <col min="15369" max="15369" width="5.28515625" style="16" customWidth="1"/>
    <col min="15370" max="15370" width="5.5703125" style="16" bestFit="1" customWidth="1"/>
    <col min="15371" max="15371" width="5.28515625" style="16" customWidth="1"/>
    <col min="15372" max="15374" width="5.42578125" style="16" bestFit="1" customWidth="1"/>
    <col min="15375" max="15375" width="3.7109375" style="16" customWidth="1"/>
    <col min="15376" max="15379" width="5.28515625" style="16" customWidth="1"/>
    <col min="15380" max="15382" width="5.42578125" style="16" bestFit="1" customWidth="1"/>
    <col min="15383" max="15383" width="6.42578125" style="16" bestFit="1" customWidth="1"/>
    <col min="15384" max="15384" width="5.42578125" style="16" customWidth="1"/>
    <col min="15385" max="15385" width="3.28515625" style="16" customWidth="1"/>
    <col min="15386" max="15386" width="5.140625" style="16" customWidth="1"/>
    <col min="15387" max="15387" width="5.7109375" style="16" customWidth="1"/>
    <col min="15388" max="15389" width="5.28515625" style="16" customWidth="1"/>
    <col min="15390" max="15390" width="5.5703125" style="16" customWidth="1"/>
    <col min="15391" max="15391" width="5.140625" style="16" customWidth="1"/>
    <col min="15392" max="15392" width="3.85546875" style="16" customWidth="1"/>
    <col min="15393" max="15393" width="6.140625" style="16" customWidth="1"/>
    <col min="15394" max="15394" width="5.42578125" style="16" bestFit="1" customWidth="1"/>
    <col min="15395" max="15395" width="4.28515625" style="16" customWidth="1"/>
    <col min="15396" max="15396" width="3.85546875" style="16" customWidth="1"/>
    <col min="15397" max="15615" width="11.42578125" style="16"/>
    <col min="15616" max="15616" width="4.28515625" style="16" bestFit="1" customWidth="1"/>
    <col min="15617" max="15617" width="11.42578125" style="16" customWidth="1"/>
    <col min="15618" max="15618" width="5" style="16" customWidth="1"/>
    <col min="15619" max="15619" width="5.140625" style="16" customWidth="1"/>
    <col min="15620" max="15620" width="5.7109375" style="16" bestFit="1" customWidth="1"/>
    <col min="15621" max="15621" width="5.7109375" style="16" customWidth="1"/>
    <col min="15622" max="15622" width="5.5703125" style="16" bestFit="1" customWidth="1"/>
    <col min="15623" max="15623" width="5.7109375" style="16" customWidth="1"/>
    <col min="15624" max="15624" width="5.42578125" style="16" customWidth="1"/>
    <col min="15625" max="15625" width="5.28515625" style="16" customWidth="1"/>
    <col min="15626" max="15626" width="5.5703125" style="16" bestFit="1" customWidth="1"/>
    <col min="15627" max="15627" width="5.28515625" style="16" customWidth="1"/>
    <col min="15628" max="15630" width="5.42578125" style="16" bestFit="1" customWidth="1"/>
    <col min="15631" max="15631" width="3.7109375" style="16" customWidth="1"/>
    <col min="15632" max="15635" width="5.28515625" style="16" customWidth="1"/>
    <col min="15636" max="15638" width="5.42578125" style="16" bestFit="1" customWidth="1"/>
    <col min="15639" max="15639" width="6.42578125" style="16" bestFit="1" customWidth="1"/>
    <col min="15640" max="15640" width="5.42578125" style="16" customWidth="1"/>
    <col min="15641" max="15641" width="3.28515625" style="16" customWidth="1"/>
    <col min="15642" max="15642" width="5.140625" style="16" customWidth="1"/>
    <col min="15643" max="15643" width="5.7109375" style="16" customWidth="1"/>
    <col min="15644" max="15645" width="5.28515625" style="16" customWidth="1"/>
    <col min="15646" max="15646" width="5.5703125" style="16" customWidth="1"/>
    <col min="15647" max="15647" width="5.140625" style="16" customWidth="1"/>
    <col min="15648" max="15648" width="3.85546875" style="16" customWidth="1"/>
    <col min="15649" max="15649" width="6.140625" style="16" customWidth="1"/>
    <col min="15650" max="15650" width="5.42578125" style="16" bestFit="1" customWidth="1"/>
    <col min="15651" max="15651" width="4.28515625" style="16" customWidth="1"/>
    <col min="15652" max="15652" width="3.85546875" style="16" customWidth="1"/>
    <col min="15653" max="15871" width="11.42578125" style="16"/>
    <col min="15872" max="15872" width="4.28515625" style="16" bestFit="1" customWidth="1"/>
    <col min="15873" max="15873" width="11.42578125" style="16" customWidth="1"/>
    <col min="15874" max="15874" width="5" style="16" customWidth="1"/>
    <col min="15875" max="15875" width="5.140625" style="16" customWidth="1"/>
    <col min="15876" max="15876" width="5.7109375" style="16" bestFit="1" customWidth="1"/>
    <col min="15877" max="15877" width="5.7109375" style="16" customWidth="1"/>
    <col min="15878" max="15878" width="5.5703125" style="16" bestFit="1" customWidth="1"/>
    <col min="15879" max="15879" width="5.7109375" style="16" customWidth="1"/>
    <col min="15880" max="15880" width="5.42578125" style="16" customWidth="1"/>
    <col min="15881" max="15881" width="5.28515625" style="16" customWidth="1"/>
    <col min="15882" max="15882" width="5.5703125" style="16" bestFit="1" customWidth="1"/>
    <col min="15883" max="15883" width="5.28515625" style="16" customWidth="1"/>
    <col min="15884" max="15886" width="5.42578125" style="16" bestFit="1" customWidth="1"/>
    <col min="15887" max="15887" width="3.7109375" style="16" customWidth="1"/>
    <col min="15888" max="15891" width="5.28515625" style="16" customWidth="1"/>
    <col min="15892" max="15894" width="5.42578125" style="16" bestFit="1" customWidth="1"/>
    <col min="15895" max="15895" width="6.42578125" style="16" bestFit="1" customWidth="1"/>
    <col min="15896" max="15896" width="5.42578125" style="16" customWidth="1"/>
    <col min="15897" max="15897" width="3.28515625" style="16" customWidth="1"/>
    <col min="15898" max="15898" width="5.140625" style="16" customWidth="1"/>
    <col min="15899" max="15899" width="5.7109375" style="16" customWidth="1"/>
    <col min="15900" max="15901" width="5.28515625" style="16" customWidth="1"/>
    <col min="15902" max="15902" width="5.5703125" style="16" customWidth="1"/>
    <col min="15903" max="15903" width="5.140625" style="16" customWidth="1"/>
    <col min="15904" max="15904" width="3.85546875" style="16" customWidth="1"/>
    <col min="15905" max="15905" width="6.140625" style="16" customWidth="1"/>
    <col min="15906" max="15906" width="5.42578125" style="16" bestFit="1" customWidth="1"/>
    <col min="15907" max="15907" width="4.28515625" style="16" customWidth="1"/>
    <col min="15908" max="15908" width="3.85546875" style="16" customWidth="1"/>
    <col min="15909" max="16127" width="11.42578125" style="16"/>
    <col min="16128" max="16128" width="4.28515625" style="16" bestFit="1" customWidth="1"/>
    <col min="16129" max="16129" width="11.42578125" style="16" customWidth="1"/>
    <col min="16130" max="16130" width="5" style="16" customWidth="1"/>
    <col min="16131" max="16131" width="5.140625" style="16" customWidth="1"/>
    <col min="16132" max="16132" width="5.7109375" style="16" bestFit="1" customWidth="1"/>
    <col min="16133" max="16133" width="5.7109375" style="16" customWidth="1"/>
    <col min="16134" max="16134" width="5.5703125" style="16" bestFit="1" customWidth="1"/>
    <col min="16135" max="16135" width="5.7109375" style="16" customWidth="1"/>
    <col min="16136" max="16136" width="5.42578125" style="16" customWidth="1"/>
    <col min="16137" max="16137" width="5.28515625" style="16" customWidth="1"/>
    <col min="16138" max="16138" width="5.5703125" style="16" bestFit="1" customWidth="1"/>
    <col min="16139" max="16139" width="5.28515625" style="16" customWidth="1"/>
    <col min="16140" max="16142" width="5.42578125" style="16" bestFit="1" customWidth="1"/>
    <col min="16143" max="16143" width="3.7109375" style="16" customWidth="1"/>
    <col min="16144" max="16147" width="5.28515625" style="16" customWidth="1"/>
    <col min="16148" max="16150" width="5.42578125" style="16" bestFit="1" customWidth="1"/>
    <col min="16151" max="16151" width="6.42578125" style="16" bestFit="1" customWidth="1"/>
    <col min="16152" max="16152" width="5.42578125" style="16" customWidth="1"/>
    <col min="16153" max="16153" width="3.28515625" style="16" customWidth="1"/>
    <col min="16154" max="16154" width="5.140625" style="16" customWidth="1"/>
    <col min="16155" max="16155" width="5.7109375" style="16" customWidth="1"/>
    <col min="16156" max="16157" width="5.28515625" style="16" customWidth="1"/>
    <col min="16158" max="16158" width="5.5703125" style="16" customWidth="1"/>
    <col min="16159" max="16159" width="5.140625" style="16" customWidth="1"/>
    <col min="16160" max="16160" width="3.85546875" style="16" customWidth="1"/>
    <col min="16161" max="16161" width="6.140625" style="16" customWidth="1"/>
    <col min="16162" max="16162" width="5.42578125" style="16" bestFit="1" customWidth="1"/>
    <col min="16163" max="16163" width="4.28515625" style="16" customWidth="1"/>
    <col min="16164" max="16164" width="3.85546875" style="16" customWidth="1"/>
    <col min="16165" max="16384" width="11.42578125" style="16"/>
  </cols>
  <sheetData>
    <row r="1" spans="1:36" s="17" customFormat="1" ht="12">
      <c r="A1" s="373" t="s">
        <v>6</v>
      </c>
      <c r="B1" s="374"/>
      <c r="C1" s="340" t="str">
        <f>IF(المدخلات!I2&lt;&gt;"",المدخلات!I2,"")</f>
        <v/>
      </c>
      <c r="D1" s="341"/>
      <c r="E1" s="341"/>
      <c r="F1" s="372"/>
      <c r="G1" s="75"/>
      <c r="H1" s="373" t="s">
        <v>7</v>
      </c>
      <c r="I1" s="374"/>
      <c r="J1" s="340" t="str">
        <f>IF(المدخلات!I3&lt;&gt;"",المدخلات!I3,"")</f>
        <v/>
      </c>
      <c r="K1" s="341"/>
      <c r="L1" s="341"/>
      <c r="M1" s="372"/>
      <c r="N1" s="75"/>
      <c r="O1" s="373" t="s">
        <v>8</v>
      </c>
      <c r="P1" s="374"/>
      <c r="Q1" s="375" t="str">
        <f>IF(المدخلات!I4&lt;&gt;"",المدخلات!I4,"")</f>
        <v/>
      </c>
      <c r="R1" s="375"/>
      <c r="S1" s="375"/>
      <c r="T1" s="75"/>
      <c r="U1" s="373" t="s">
        <v>9</v>
      </c>
      <c r="V1" s="374"/>
      <c r="W1" s="340" t="str">
        <f>IF(المدخلات!I5&lt;&gt;"",المدخلات!I5,"")</f>
        <v>2019-2018</v>
      </c>
      <c r="X1" s="341"/>
      <c r="Y1" s="341"/>
      <c r="Z1" s="75"/>
      <c r="AA1" s="75"/>
      <c r="AB1" s="75"/>
    </row>
    <row r="2" spans="1:36" s="79" customFormat="1" ht="8.25" customHeight="1">
      <c r="A2" s="76"/>
      <c r="B2" s="53"/>
      <c r="C2" s="53"/>
      <c r="D2" s="77"/>
      <c r="E2" s="77"/>
      <c r="F2" s="77"/>
      <c r="G2" s="77"/>
      <c r="H2" s="53"/>
      <c r="I2" s="77"/>
      <c r="J2" s="77"/>
      <c r="K2" s="77"/>
      <c r="L2" s="77"/>
      <c r="M2" s="77"/>
      <c r="N2" s="77"/>
      <c r="O2" s="53"/>
      <c r="P2" s="76"/>
      <c r="Q2" s="53"/>
      <c r="R2" s="53"/>
      <c r="S2" s="77"/>
      <c r="T2" s="77"/>
      <c r="U2" s="77"/>
      <c r="V2" s="53"/>
      <c r="W2" s="76"/>
      <c r="X2" s="53"/>
      <c r="Y2" s="77"/>
      <c r="Z2" s="77"/>
      <c r="AA2" s="78"/>
      <c r="AB2" s="77"/>
      <c r="AC2" s="77"/>
    </row>
    <row r="3" spans="1:36" s="17" customFormat="1" ht="12">
      <c r="B3" s="74"/>
      <c r="C3" s="74"/>
      <c r="D3" s="376" t="s">
        <v>16</v>
      </c>
      <c r="E3" s="376"/>
      <c r="F3" s="376"/>
      <c r="G3" s="376"/>
      <c r="H3" s="376"/>
      <c r="I3" s="376"/>
      <c r="J3" s="376"/>
      <c r="K3" s="377" t="s">
        <v>66</v>
      </c>
      <c r="L3" s="377"/>
      <c r="M3" s="377"/>
      <c r="N3" s="377"/>
      <c r="O3" s="377"/>
      <c r="P3" s="377"/>
      <c r="Q3" s="381" t="s">
        <v>18</v>
      </c>
      <c r="R3" s="382"/>
      <c r="S3" s="382"/>
      <c r="T3" s="382"/>
      <c r="U3" s="382"/>
      <c r="V3" s="382"/>
      <c r="W3" s="383"/>
      <c r="X3" s="378" t="s">
        <v>120</v>
      </c>
      <c r="Y3" s="379"/>
      <c r="Z3" s="379"/>
      <c r="AA3" s="379"/>
      <c r="AB3" s="379"/>
      <c r="AC3" s="380"/>
      <c r="AD3" s="371" t="s">
        <v>19</v>
      </c>
      <c r="AE3" s="371"/>
      <c r="AF3" s="371"/>
      <c r="AG3" s="371"/>
    </row>
    <row r="4" spans="1:36" s="116" customFormat="1" ht="37.5" customHeight="1">
      <c r="A4" s="102" t="s">
        <v>0</v>
      </c>
      <c r="B4" s="103" t="s">
        <v>105</v>
      </c>
      <c r="C4" s="102" t="s">
        <v>20</v>
      </c>
      <c r="D4" s="104" t="s">
        <v>21</v>
      </c>
      <c r="E4" s="105" t="s">
        <v>22</v>
      </c>
      <c r="F4" s="105" t="s">
        <v>23</v>
      </c>
      <c r="G4" s="105" t="s">
        <v>24</v>
      </c>
      <c r="H4" s="106" t="s">
        <v>25</v>
      </c>
      <c r="I4" s="106" t="s">
        <v>26</v>
      </c>
      <c r="J4" s="107" t="s">
        <v>27</v>
      </c>
      <c r="K4" s="108" t="s">
        <v>28</v>
      </c>
      <c r="L4" s="109" t="s">
        <v>29</v>
      </c>
      <c r="M4" s="109" t="s">
        <v>30</v>
      </c>
      <c r="N4" s="106" t="s">
        <v>25</v>
      </c>
      <c r="O4" s="106" t="s">
        <v>26</v>
      </c>
      <c r="P4" s="107" t="s">
        <v>27</v>
      </c>
      <c r="Q4" s="110" t="s">
        <v>31</v>
      </c>
      <c r="R4" s="111" t="s">
        <v>32</v>
      </c>
      <c r="S4" s="111" t="s">
        <v>33</v>
      </c>
      <c r="T4" s="111" t="s">
        <v>34</v>
      </c>
      <c r="U4" s="106" t="s">
        <v>25</v>
      </c>
      <c r="V4" s="106" t="s">
        <v>26</v>
      </c>
      <c r="W4" s="112" t="s">
        <v>27</v>
      </c>
      <c r="X4" s="114" t="s">
        <v>71</v>
      </c>
      <c r="Y4" s="114" t="s">
        <v>36</v>
      </c>
      <c r="Z4" s="115" t="s">
        <v>72</v>
      </c>
      <c r="AA4" s="106" t="s">
        <v>25</v>
      </c>
      <c r="AB4" s="106" t="s">
        <v>26</v>
      </c>
      <c r="AC4" s="106" t="s">
        <v>27</v>
      </c>
      <c r="AD4" s="106" t="s">
        <v>38</v>
      </c>
      <c r="AE4" s="106" t="s">
        <v>39</v>
      </c>
      <c r="AF4" s="106" t="s">
        <v>40</v>
      </c>
      <c r="AG4" s="113" t="s">
        <v>41</v>
      </c>
    </row>
    <row r="5" spans="1:36" s="81" customFormat="1">
      <c r="A5" s="82">
        <f>IF(المدخلات!C2&lt;&gt;0,المدخلات!C2,"")</f>
        <v>1</v>
      </c>
      <c r="B5" s="26" t="str">
        <f>IF(المدخلات!D2&lt;&gt;"",المدخلات!D2,"")</f>
        <v/>
      </c>
      <c r="C5" s="27" t="str">
        <f>IF(المدخلات!E2&lt;&gt;"",المدخلات!E2,"")</f>
        <v/>
      </c>
      <c r="D5" s="28"/>
      <c r="E5" s="28"/>
      <c r="F5" s="28"/>
      <c r="G5" s="28"/>
      <c r="H5" s="29">
        <f>IF(A5&lt;&gt;"",SUM(D5:G5),"")</f>
        <v>0</v>
      </c>
      <c r="I5" s="30">
        <f>IF(A5&lt;&gt;"",(D5+E5+F5+G5)/4,"")</f>
        <v>0</v>
      </c>
      <c r="J5" s="31">
        <f>IF(A5&lt;&gt;"",RANK(I5,I$5:I$44,0),"")</f>
        <v>1</v>
      </c>
      <c r="K5" s="28"/>
      <c r="L5" s="28"/>
      <c r="M5" s="28"/>
      <c r="N5" s="29">
        <f>IF(A5&lt;&gt;"",SUM(K5:M5),"")</f>
        <v>0</v>
      </c>
      <c r="O5" s="30">
        <f>IF(A5&lt;&gt;"",(K5+L5+M5)/3,"")</f>
        <v>0</v>
      </c>
      <c r="P5" s="31">
        <f>IF(A5&lt;&gt;"",RANK(O5,O$5:O$44,0),"")</f>
        <v>1</v>
      </c>
      <c r="Q5" s="28"/>
      <c r="R5" s="28"/>
      <c r="S5" s="28"/>
      <c r="T5" s="28"/>
      <c r="U5" s="29">
        <f t="shared" ref="U5:U44" si="0">IF(A5&lt;&gt;"",IF(T5&lt;&gt;7.77,SUM(Q5:T5),SUM(Q5:S5)),"")</f>
        <v>0</v>
      </c>
      <c r="V5" s="30">
        <f>IF(A5&lt;&gt;"",IF(T5=7.77,U5/3,U5/4),"")</f>
        <v>0</v>
      </c>
      <c r="W5" s="32">
        <f t="shared" ref="W5:W44" si="1">IF(A5&lt;&gt;"",RANK(V5,V$5:V$44,0),"")</f>
        <v>1</v>
      </c>
      <c r="X5" s="33"/>
      <c r="Y5" s="33"/>
      <c r="Z5" s="33"/>
      <c r="AA5" s="34">
        <f t="shared" ref="AA5:AA44" si="2">IF(A5&lt;&gt;"",SUM(X5:Z5),"")</f>
        <v>0</v>
      </c>
      <c r="AB5" s="34">
        <f t="shared" ref="AB5:AB44" si="3">IF(A5&lt;&gt;"",AA5/3,"")</f>
        <v>0</v>
      </c>
      <c r="AC5" s="35">
        <f t="shared" ref="AC5:AC44" si="4">IF(A5&lt;&gt;"",RANK(AB5,AB$5:AB$44,0),"")</f>
        <v>1</v>
      </c>
      <c r="AD5" s="34">
        <f t="shared" ref="AD5:AD44" si="5">IF(A5&lt;&gt;"",I5*2+O5*2+V5+AB5*1.5,"")</f>
        <v>0</v>
      </c>
      <c r="AE5" s="34">
        <f>IF(A5&lt;&gt;"",(I5*2+O5*2+V5+AB5*1.5)/6.5,"")</f>
        <v>0</v>
      </c>
      <c r="AF5" s="36">
        <f t="shared" ref="AF5:AF44" si="6">IF(A5&lt;&gt;"",RANK(AE5,AE$5:AE$44,0),"")</f>
        <v>1</v>
      </c>
      <c r="AG5" s="37" t="str">
        <f t="shared" ref="AG5:AG44" si="7">IF(A5&lt;&gt;"",IF(AE5&gt;=16,"شكر",IF(AE5&gt;=15,"شرف",IF(AE5&gt;=14,"تشجيع",IF(AE5&gt;=13,"رضا","")))),"")</f>
        <v/>
      </c>
    </row>
    <row r="6" spans="1:36" s="81" customFormat="1">
      <c r="A6" s="82">
        <f>IF(المدخلات!C3&lt;&gt;0,المدخلات!C3,"")</f>
        <v>2</v>
      </c>
      <c r="B6" s="26" t="str">
        <f>IF(المدخلات!D3&lt;&gt;"",المدخلات!D3,"")</f>
        <v/>
      </c>
      <c r="C6" s="27" t="str">
        <f>IF(المدخلات!E3&lt;&gt;"",المدخلات!E3,"")</f>
        <v/>
      </c>
      <c r="D6" s="28"/>
      <c r="E6" s="28"/>
      <c r="F6" s="28"/>
      <c r="G6" s="28"/>
      <c r="H6" s="29">
        <f t="shared" ref="H6:H39" si="8">IF(A6&lt;&gt;"",SUM(D6:G6),"")</f>
        <v>0</v>
      </c>
      <c r="I6" s="30">
        <f t="shared" ref="I6:I39" si="9">IF(A6&lt;&gt;"",(D6+E6+F6+G6)/4,"")</f>
        <v>0</v>
      </c>
      <c r="J6" s="31">
        <f t="shared" ref="J6:J44" si="10">IF(A6&lt;&gt;"",RANK(I6,I$5:I$44,0),"")</f>
        <v>1</v>
      </c>
      <c r="K6" s="28"/>
      <c r="L6" s="28"/>
      <c r="M6" s="28"/>
      <c r="N6" s="29">
        <f t="shared" ref="N6:N39" si="11">IF(A6&lt;&gt;"",SUM(K6:M6),"")</f>
        <v>0</v>
      </c>
      <c r="O6" s="30">
        <f t="shared" ref="O6:O39" si="12">IF(A6&lt;&gt;"",(K6+L6+M6)/3,"")</f>
        <v>0</v>
      </c>
      <c r="P6" s="31">
        <f t="shared" ref="P6:P44" si="13">IF(A6&lt;&gt;"",RANK(O6,O$5:O$44,0),"")</f>
        <v>1</v>
      </c>
      <c r="Q6" s="28"/>
      <c r="R6" s="28"/>
      <c r="S6" s="28"/>
      <c r="T6" s="28"/>
      <c r="U6" s="29">
        <f t="shared" si="0"/>
        <v>0</v>
      </c>
      <c r="V6" s="30">
        <f t="shared" ref="V6:V44" si="14">IF(A6&lt;&gt;"",IF(T6=7.77,U6/3,U6/4),"")</f>
        <v>0</v>
      </c>
      <c r="W6" s="32">
        <f t="shared" si="1"/>
        <v>1</v>
      </c>
      <c r="X6" s="33"/>
      <c r="Y6" s="33"/>
      <c r="Z6" s="33"/>
      <c r="AA6" s="34">
        <f t="shared" si="2"/>
        <v>0</v>
      </c>
      <c r="AB6" s="34">
        <f t="shared" si="3"/>
        <v>0</v>
      </c>
      <c r="AC6" s="35">
        <f t="shared" si="4"/>
        <v>1</v>
      </c>
      <c r="AD6" s="34">
        <f t="shared" si="5"/>
        <v>0</v>
      </c>
      <c r="AE6" s="34">
        <f t="shared" ref="AE6:AE44" si="15">IF(A6&lt;&gt;"",(I6*2+O6*2+V6+AB6*1.5)/6.5,"")</f>
        <v>0</v>
      </c>
      <c r="AF6" s="36">
        <f t="shared" si="6"/>
        <v>1</v>
      </c>
      <c r="AG6" s="37" t="str">
        <f t="shared" si="7"/>
        <v/>
      </c>
    </row>
    <row r="7" spans="1:36" s="81" customFormat="1">
      <c r="A7" s="82">
        <f>IF(المدخلات!C4&lt;&gt;0,المدخلات!C4,"")</f>
        <v>3</v>
      </c>
      <c r="B7" s="26" t="str">
        <f>IF(المدخلات!D4&lt;&gt;"",المدخلات!D4,"")</f>
        <v/>
      </c>
      <c r="C7" s="27" t="str">
        <f>IF(المدخلات!E4&lt;&gt;"",المدخلات!E4,"")</f>
        <v/>
      </c>
      <c r="D7" s="28"/>
      <c r="E7" s="28"/>
      <c r="F7" s="28"/>
      <c r="G7" s="28"/>
      <c r="H7" s="29">
        <f t="shared" si="8"/>
        <v>0</v>
      </c>
      <c r="I7" s="30">
        <f t="shared" si="9"/>
        <v>0</v>
      </c>
      <c r="J7" s="31">
        <f t="shared" si="10"/>
        <v>1</v>
      </c>
      <c r="K7" s="28"/>
      <c r="L7" s="28"/>
      <c r="M7" s="28"/>
      <c r="N7" s="29">
        <f t="shared" si="11"/>
        <v>0</v>
      </c>
      <c r="O7" s="30">
        <f t="shared" si="12"/>
        <v>0</v>
      </c>
      <c r="P7" s="31">
        <f t="shared" si="13"/>
        <v>1</v>
      </c>
      <c r="Q7" s="28"/>
      <c r="R7" s="28"/>
      <c r="S7" s="28"/>
      <c r="T7" s="28"/>
      <c r="U7" s="29">
        <f t="shared" si="0"/>
        <v>0</v>
      </c>
      <c r="V7" s="30">
        <f t="shared" si="14"/>
        <v>0</v>
      </c>
      <c r="W7" s="32">
        <f t="shared" si="1"/>
        <v>1</v>
      </c>
      <c r="X7" s="33"/>
      <c r="Y7" s="33"/>
      <c r="Z7" s="33"/>
      <c r="AA7" s="34">
        <f t="shared" si="2"/>
        <v>0</v>
      </c>
      <c r="AB7" s="34">
        <f t="shared" si="3"/>
        <v>0</v>
      </c>
      <c r="AC7" s="35">
        <f t="shared" si="4"/>
        <v>1</v>
      </c>
      <c r="AD7" s="34">
        <f t="shared" si="5"/>
        <v>0</v>
      </c>
      <c r="AE7" s="34">
        <f t="shared" si="15"/>
        <v>0</v>
      </c>
      <c r="AF7" s="36">
        <f t="shared" si="6"/>
        <v>1</v>
      </c>
      <c r="AG7" s="37" t="str">
        <f t="shared" si="7"/>
        <v/>
      </c>
    </row>
    <row r="8" spans="1:36" s="81" customFormat="1">
      <c r="A8" s="82">
        <f>IF(المدخلات!C5&lt;&gt;0,المدخلات!C5,"")</f>
        <v>4</v>
      </c>
      <c r="B8" s="26" t="str">
        <f>IF(المدخلات!D5&lt;&gt;"",المدخلات!D5,"")</f>
        <v/>
      </c>
      <c r="C8" s="27" t="str">
        <f>IF(المدخلات!E5&lt;&gt;"",المدخلات!E5,"")</f>
        <v/>
      </c>
      <c r="D8" s="28"/>
      <c r="E8" s="28"/>
      <c r="F8" s="28"/>
      <c r="G8" s="28"/>
      <c r="H8" s="29">
        <f t="shared" si="8"/>
        <v>0</v>
      </c>
      <c r="I8" s="30">
        <f t="shared" si="9"/>
        <v>0</v>
      </c>
      <c r="J8" s="31">
        <f t="shared" si="10"/>
        <v>1</v>
      </c>
      <c r="K8" s="28"/>
      <c r="L8" s="28"/>
      <c r="M8" s="28"/>
      <c r="N8" s="29">
        <f t="shared" si="11"/>
        <v>0</v>
      </c>
      <c r="O8" s="30">
        <f t="shared" si="12"/>
        <v>0</v>
      </c>
      <c r="P8" s="31">
        <f t="shared" si="13"/>
        <v>1</v>
      </c>
      <c r="Q8" s="28"/>
      <c r="R8" s="28"/>
      <c r="S8" s="28"/>
      <c r="T8" s="28"/>
      <c r="U8" s="29">
        <f t="shared" si="0"/>
        <v>0</v>
      </c>
      <c r="V8" s="30">
        <f t="shared" si="14"/>
        <v>0</v>
      </c>
      <c r="W8" s="32">
        <f t="shared" si="1"/>
        <v>1</v>
      </c>
      <c r="X8" s="33"/>
      <c r="Y8" s="33"/>
      <c r="Z8" s="33"/>
      <c r="AA8" s="34">
        <f t="shared" si="2"/>
        <v>0</v>
      </c>
      <c r="AB8" s="34">
        <f t="shared" si="3"/>
        <v>0</v>
      </c>
      <c r="AC8" s="35">
        <f t="shared" si="4"/>
        <v>1</v>
      </c>
      <c r="AD8" s="34">
        <f t="shared" si="5"/>
        <v>0</v>
      </c>
      <c r="AE8" s="34">
        <f t="shared" si="15"/>
        <v>0</v>
      </c>
      <c r="AF8" s="36">
        <f t="shared" si="6"/>
        <v>1</v>
      </c>
      <c r="AG8" s="37" t="str">
        <f t="shared" si="7"/>
        <v/>
      </c>
    </row>
    <row r="9" spans="1:36" s="81" customFormat="1">
      <c r="A9" s="82">
        <f>IF(المدخلات!C6&lt;&gt;0,المدخلات!C6,"")</f>
        <v>5</v>
      </c>
      <c r="B9" s="26" t="str">
        <f>IF(المدخلات!D6&lt;&gt;"",المدخلات!D6,"")</f>
        <v/>
      </c>
      <c r="C9" s="27" t="str">
        <f>IF(المدخلات!E6&lt;&gt;"",المدخلات!E6,"")</f>
        <v/>
      </c>
      <c r="D9" s="28"/>
      <c r="E9" s="28"/>
      <c r="F9" s="28"/>
      <c r="G9" s="28"/>
      <c r="H9" s="29">
        <f t="shared" si="8"/>
        <v>0</v>
      </c>
      <c r="I9" s="30">
        <f t="shared" si="9"/>
        <v>0</v>
      </c>
      <c r="J9" s="31">
        <f t="shared" si="10"/>
        <v>1</v>
      </c>
      <c r="K9" s="28"/>
      <c r="L9" s="28"/>
      <c r="M9" s="28"/>
      <c r="N9" s="29">
        <f t="shared" si="11"/>
        <v>0</v>
      </c>
      <c r="O9" s="30">
        <f t="shared" si="12"/>
        <v>0</v>
      </c>
      <c r="P9" s="31">
        <f t="shared" si="13"/>
        <v>1</v>
      </c>
      <c r="Q9" s="28"/>
      <c r="R9" s="28"/>
      <c r="S9" s="28"/>
      <c r="T9" s="28"/>
      <c r="U9" s="29">
        <f t="shared" si="0"/>
        <v>0</v>
      </c>
      <c r="V9" s="30">
        <f t="shared" si="14"/>
        <v>0</v>
      </c>
      <c r="W9" s="32">
        <f t="shared" si="1"/>
        <v>1</v>
      </c>
      <c r="X9" s="33"/>
      <c r="Y9" s="33"/>
      <c r="Z9" s="33"/>
      <c r="AA9" s="34">
        <f t="shared" si="2"/>
        <v>0</v>
      </c>
      <c r="AB9" s="34">
        <f t="shared" si="3"/>
        <v>0</v>
      </c>
      <c r="AC9" s="35">
        <f t="shared" si="4"/>
        <v>1</v>
      </c>
      <c r="AD9" s="34">
        <f t="shared" si="5"/>
        <v>0</v>
      </c>
      <c r="AE9" s="34">
        <f t="shared" si="15"/>
        <v>0</v>
      </c>
      <c r="AF9" s="36">
        <f t="shared" si="6"/>
        <v>1</v>
      </c>
      <c r="AG9" s="37" t="str">
        <f t="shared" si="7"/>
        <v/>
      </c>
    </row>
    <row r="10" spans="1:36" s="81" customFormat="1">
      <c r="A10" s="82">
        <f>IF(المدخلات!C7&lt;&gt;0,المدخلات!C7,"")</f>
        <v>6</v>
      </c>
      <c r="B10" s="26" t="str">
        <f>IF(المدخلات!D7&lt;&gt;"",المدخلات!D7,"")</f>
        <v/>
      </c>
      <c r="C10" s="27" t="str">
        <f>IF(المدخلات!E7&lt;&gt;"",المدخلات!E7,"")</f>
        <v/>
      </c>
      <c r="D10" s="28"/>
      <c r="E10" s="28"/>
      <c r="F10" s="28"/>
      <c r="G10" s="28"/>
      <c r="H10" s="29">
        <f t="shared" si="8"/>
        <v>0</v>
      </c>
      <c r="I10" s="30">
        <f t="shared" si="9"/>
        <v>0</v>
      </c>
      <c r="J10" s="31">
        <f t="shared" si="10"/>
        <v>1</v>
      </c>
      <c r="K10" s="28"/>
      <c r="L10" s="28"/>
      <c r="M10" s="28"/>
      <c r="N10" s="29">
        <f t="shared" si="11"/>
        <v>0</v>
      </c>
      <c r="O10" s="30">
        <f t="shared" si="12"/>
        <v>0</v>
      </c>
      <c r="P10" s="31">
        <f t="shared" si="13"/>
        <v>1</v>
      </c>
      <c r="Q10" s="28"/>
      <c r="R10" s="28"/>
      <c r="S10" s="28"/>
      <c r="T10" s="28"/>
      <c r="U10" s="29">
        <f t="shared" si="0"/>
        <v>0</v>
      </c>
      <c r="V10" s="30">
        <f t="shared" si="14"/>
        <v>0</v>
      </c>
      <c r="W10" s="32">
        <f t="shared" si="1"/>
        <v>1</v>
      </c>
      <c r="X10" s="33"/>
      <c r="Y10" s="33"/>
      <c r="Z10" s="33"/>
      <c r="AA10" s="34">
        <f t="shared" si="2"/>
        <v>0</v>
      </c>
      <c r="AB10" s="34">
        <f t="shared" si="3"/>
        <v>0</v>
      </c>
      <c r="AC10" s="35">
        <f t="shared" si="4"/>
        <v>1</v>
      </c>
      <c r="AD10" s="34">
        <f t="shared" si="5"/>
        <v>0</v>
      </c>
      <c r="AE10" s="34">
        <f t="shared" si="15"/>
        <v>0</v>
      </c>
      <c r="AF10" s="36">
        <f t="shared" si="6"/>
        <v>1</v>
      </c>
      <c r="AG10" s="37" t="str">
        <f t="shared" si="7"/>
        <v/>
      </c>
      <c r="AJ10" s="83"/>
    </row>
    <row r="11" spans="1:36" s="81" customFormat="1">
      <c r="A11" s="25">
        <f>IF(المدخلات!C8&lt;&gt;0,المدخلات!C8,"")</f>
        <v>7</v>
      </c>
      <c r="B11" s="26" t="str">
        <f>IF(المدخلات!D8&lt;&gt;"",المدخلات!D8,"")</f>
        <v/>
      </c>
      <c r="C11" s="27" t="str">
        <f>IF(المدخلات!E8&lt;&gt;"",المدخلات!E8,"")</f>
        <v/>
      </c>
      <c r="D11" s="28"/>
      <c r="E11" s="28"/>
      <c r="F11" s="28"/>
      <c r="G11" s="28"/>
      <c r="H11" s="29">
        <f t="shared" si="8"/>
        <v>0</v>
      </c>
      <c r="I11" s="30">
        <f t="shared" si="9"/>
        <v>0</v>
      </c>
      <c r="J11" s="31">
        <f t="shared" si="10"/>
        <v>1</v>
      </c>
      <c r="K11" s="28"/>
      <c r="L11" s="28"/>
      <c r="M11" s="28"/>
      <c r="N11" s="29">
        <f t="shared" si="11"/>
        <v>0</v>
      </c>
      <c r="O11" s="30">
        <f t="shared" si="12"/>
        <v>0</v>
      </c>
      <c r="P11" s="31">
        <f t="shared" si="13"/>
        <v>1</v>
      </c>
      <c r="Q11" s="28"/>
      <c r="R11" s="28"/>
      <c r="S11" s="28"/>
      <c r="T11" s="28"/>
      <c r="U11" s="29">
        <f t="shared" si="0"/>
        <v>0</v>
      </c>
      <c r="V11" s="30">
        <f t="shared" si="14"/>
        <v>0</v>
      </c>
      <c r="W11" s="32">
        <f t="shared" si="1"/>
        <v>1</v>
      </c>
      <c r="X11" s="33"/>
      <c r="Y11" s="33"/>
      <c r="Z11" s="33"/>
      <c r="AA11" s="34">
        <f t="shared" si="2"/>
        <v>0</v>
      </c>
      <c r="AB11" s="34">
        <f t="shared" si="3"/>
        <v>0</v>
      </c>
      <c r="AC11" s="35">
        <f t="shared" si="4"/>
        <v>1</v>
      </c>
      <c r="AD11" s="34">
        <f t="shared" si="5"/>
        <v>0</v>
      </c>
      <c r="AE11" s="34">
        <f t="shared" si="15"/>
        <v>0</v>
      </c>
      <c r="AF11" s="36">
        <f t="shared" si="6"/>
        <v>1</v>
      </c>
      <c r="AG11" s="37" t="str">
        <f t="shared" si="7"/>
        <v/>
      </c>
      <c r="AJ11" s="83"/>
    </row>
    <row r="12" spans="1:36" s="81" customFormat="1">
      <c r="A12" s="25">
        <f>IF(المدخلات!C9&lt;&gt;0,المدخلات!C9,"")</f>
        <v>8</v>
      </c>
      <c r="B12" s="26" t="str">
        <f>IF(المدخلات!D9&lt;&gt;"",المدخلات!D9,"")</f>
        <v/>
      </c>
      <c r="C12" s="27" t="str">
        <f>IF(المدخلات!E9&lt;&gt;"",المدخلات!E9,"")</f>
        <v/>
      </c>
      <c r="D12" s="28"/>
      <c r="E12" s="28"/>
      <c r="F12" s="28"/>
      <c r="G12" s="28"/>
      <c r="H12" s="29">
        <f t="shared" si="8"/>
        <v>0</v>
      </c>
      <c r="I12" s="30">
        <f t="shared" si="9"/>
        <v>0</v>
      </c>
      <c r="J12" s="31">
        <f t="shared" si="10"/>
        <v>1</v>
      </c>
      <c r="K12" s="28"/>
      <c r="L12" s="28"/>
      <c r="M12" s="28"/>
      <c r="N12" s="29">
        <f t="shared" si="11"/>
        <v>0</v>
      </c>
      <c r="O12" s="30">
        <f t="shared" si="12"/>
        <v>0</v>
      </c>
      <c r="P12" s="31">
        <f t="shared" si="13"/>
        <v>1</v>
      </c>
      <c r="Q12" s="28"/>
      <c r="R12" s="28"/>
      <c r="S12" s="28"/>
      <c r="T12" s="28"/>
      <c r="U12" s="29">
        <f t="shared" si="0"/>
        <v>0</v>
      </c>
      <c r="V12" s="30">
        <f t="shared" si="14"/>
        <v>0</v>
      </c>
      <c r="W12" s="32">
        <f t="shared" si="1"/>
        <v>1</v>
      </c>
      <c r="X12" s="33"/>
      <c r="Y12" s="33"/>
      <c r="Z12" s="33"/>
      <c r="AA12" s="34">
        <f t="shared" si="2"/>
        <v>0</v>
      </c>
      <c r="AB12" s="34">
        <f t="shared" si="3"/>
        <v>0</v>
      </c>
      <c r="AC12" s="35">
        <f t="shared" si="4"/>
        <v>1</v>
      </c>
      <c r="AD12" s="34">
        <f t="shared" si="5"/>
        <v>0</v>
      </c>
      <c r="AE12" s="34">
        <f t="shared" si="15"/>
        <v>0</v>
      </c>
      <c r="AF12" s="36">
        <f t="shared" si="6"/>
        <v>1</v>
      </c>
      <c r="AG12" s="37" t="str">
        <f t="shared" si="7"/>
        <v/>
      </c>
    </row>
    <row r="13" spans="1:36" s="81" customFormat="1">
      <c r="A13" s="25">
        <f>IF(المدخلات!C10&lt;&gt;0,المدخلات!C10,"")</f>
        <v>9</v>
      </c>
      <c r="B13" s="26" t="str">
        <f>IF(المدخلات!D10&lt;&gt;"",المدخلات!D10,"")</f>
        <v/>
      </c>
      <c r="C13" s="27" t="str">
        <f>IF(المدخلات!E10&lt;&gt;"",المدخلات!E10,"")</f>
        <v/>
      </c>
      <c r="D13" s="28"/>
      <c r="E13" s="28"/>
      <c r="F13" s="28"/>
      <c r="G13" s="28"/>
      <c r="H13" s="29">
        <f t="shared" si="8"/>
        <v>0</v>
      </c>
      <c r="I13" s="30">
        <f t="shared" si="9"/>
        <v>0</v>
      </c>
      <c r="J13" s="31">
        <f t="shared" si="10"/>
        <v>1</v>
      </c>
      <c r="K13" s="28"/>
      <c r="L13" s="28"/>
      <c r="M13" s="28"/>
      <c r="N13" s="29">
        <f t="shared" si="11"/>
        <v>0</v>
      </c>
      <c r="O13" s="30">
        <f t="shared" si="12"/>
        <v>0</v>
      </c>
      <c r="P13" s="31">
        <f t="shared" si="13"/>
        <v>1</v>
      </c>
      <c r="Q13" s="28"/>
      <c r="R13" s="28"/>
      <c r="S13" s="28"/>
      <c r="T13" s="28"/>
      <c r="U13" s="29">
        <f t="shared" si="0"/>
        <v>0</v>
      </c>
      <c r="V13" s="30">
        <f t="shared" si="14"/>
        <v>0</v>
      </c>
      <c r="W13" s="32">
        <f t="shared" si="1"/>
        <v>1</v>
      </c>
      <c r="X13" s="33"/>
      <c r="Y13" s="33"/>
      <c r="Z13" s="33"/>
      <c r="AA13" s="34">
        <f t="shared" si="2"/>
        <v>0</v>
      </c>
      <c r="AB13" s="34">
        <f t="shared" si="3"/>
        <v>0</v>
      </c>
      <c r="AC13" s="35">
        <f t="shared" si="4"/>
        <v>1</v>
      </c>
      <c r="AD13" s="34">
        <f t="shared" si="5"/>
        <v>0</v>
      </c>
      <c r="AE13" s="34">
        <f t="shared" si="15"/>
        <v>0</v>
      </c>
      <c r="AF13" s="36">
        <f t="shared" si="6"/>
        <v>1</v>
      </c>
      <c r="AG13" s="37" t="str">
        <f t="shared" si="7"/>
        <v/>
      </c>
    </row>
    <row r="14" spans="1:36" s="81" customFormat="1">
      <c r="A14" s="25">
        <f>IF(المدخلات!C11&lt;&gt;0,المدخلات!C11,"")</f>
        <v>10</v>
      </c>
      <c r="B14" s="26" t="str">
        <f>IF(المدخلات!D11&lt;&gt;"",المدخلات!D11,"")</f>
        <v/>
      </c>
      <c r="C14" s="27" t="str">
        <f>IF(المدخلات!E11&lt;&gt;"",المدخلات!E11,"")</f>
        <v/>
      </c>
      <c r="D14" s="28"/>
      <c r="E14" s="28"/>
      <c r="F14" s="28"/>
      <c r="G14" s="28"/>
      <c r="H14" s="29">
        <f t="shared" si="8"/>
        <v>0</v>
      </c>
      <c r="I14" s="30">
        <f t="shared" si="9"/>
        <v>0</v>
      </c>
      <c r="J14" s="31">
        <f t="shared" si="10"/>
        <v>1</v>
      </c>
      <c r="K14" s="28"/>
      <c r="L14" s="28"/>
      <c r="M14" s="28"/>
      <c r="N14" s="29">
        <f t="shared" si="11"/>
        <v>0</v>
      </c>
      <c r="O14" s="30">
        <f t="shared" si="12"/>
        <v>0</v>
      </c>
      <c r="P14" s="31">
        <f t="shared" si="13"/>
        <v>1</v>
      </c>
      <c r="Q14" s="28"/>
      <c r="R14" s="28"/>
      <c r="S14" s="28"/>
      <c r="T14" s="28"/>
      <c r="U14" s="29">
        <f t="shared" si="0"/>
        <v>0</v>
      </c>
      <c r="V14" s="30">
        <f t="shared" si="14"/>
        <v>0</v>
      </c>
      <c r="W14" s="32">
        <f t="shared" si="1"/>
        <v>1</v>
      </c>
      <c r="X14" s="33"/>
      <c r="Y14" s="33"/>
      <c r="Z14" s="33"/>
      <c r="AA14" s="34">
        <f t="shared" si="2"/>
        <v>0</v>
      </c>
      <c r="AB14" s="34">
        <f t="shared" si="3"/>
        <v>0</v>
      </c>
      <c r="AC14" s="35">
        <f t="shared" si="4"/>
        <v>1</v>
      </c>
      <c r="AD14" s="34">
        <f t="shared" si="5"/>
        <v>0</v>
      </c>
      <c r="AE14" s="34">
        <f t="shared" si="15"/>
        <v>0</v>
      </c>
      <c r="AF14" s="36">
        <f t="shared" si="6"/>
        <v>1</v>
      </c>
      <c r="AG14" s="37" t="str">
        <f t="shared" si="7"/>
        <v/>
      </c>
      <c r="AJ14" s="84"/>
    </row>
    <row r="15" spans="1:36" s="81" customFormat="1">
      <c r="A15" s="25">
        <f>IF(المدخلات!C12&lt;&gt;0,المدخلات!C12,"")</f>
        <v>11</v>
      </c>
      <c r="B15" s="26" t="str">
        <f>IF(المدخلات!D12&lt;&gt;"",المدخلات!D12,"")</f>
        <v/>
      </c>
      <c r="C15" s="27" t="str">
        <f>IF(المدخلات!E12&lt;&gt;"",المدخلات!E12,"")</f>
        <v/>
      </c>
      <c r="D15" s="28"/>
      <c r="E15" s="28"/>
      <c r="F15" s="28"/>
      <c r="G15" s="28"/>
      <c r="H15" s="29">
        <f t="shared" si="8"/>
        <v>0</v>
      </c>
      <c r="I15" s="30">
        <f t="shared" si="9"/>
        <v>0</v>
      </c>
      <c r="J15" s="31">
        <f t="shared" si="10"/>
        <v>1</v>
      </c>
      <c r="K15" s="28"/>
      <c r="L15" s="28"/>
      <c r="M15" s="28"/>
      <c r="N15" s="29">
        <f t="shared" si="11"/>
        <v>0</v>
      </c>
      <c r="O15" s="30">
        <f t="shared" si="12"/>
        <v>0</v>
      </c>
      <c r="P15" s="31">
        <f t="shared" si="13"/>
        <v>1</v>
      </c>
      <c r="Q15" s="28"/>
      <c r="R15" s="28"/>
      <c r="S15" s="28"/>
      <c r="T15" s="28"/>
      <c r="U15" s="29">
        <f t="shared" si="0"/>
        <v>0</v>
      </c>
      <c r="V15" s="30">
        <f t="shared" si="14"/>
        <v>0</v>
      </c>
      <c r="W15" s="32">
        <f t="shared" si="1"/>
        <v>1</v>
      </c>
      <c r="X15" s="33"/>
      <c r="Y15" s="33"/>
      <c r="Z15" s="33"/>
      <c r="AA15" s="34">
        <f t="shared" si="2"/>
        <v>0</v>
      </c>
      <c r="AB15" s="34">
        <f t="shared" si="3"/>
        <v>0</v>
      </c>
      <c r="AC15" s="35">
        <f t="shared" si="4"/>
        <v>1</v>
      </c>
      <c r="AD15" s="34">
        <f t="shared" si="5"/>
        <v>0</v>
      </c>
      <c r="AE15" s="34">
        <f t="shared" si="15"/>
        <v>0</v>
      </c>
      <c r="AF15" s="36">
        <f t="shared" si="6"/>
        <v>1</v>
      </c>
      <c r="AG15" s="37" t="str">
        <f t="shared" si="7"/>
        <v/>
      </c>
      <c r="AJ15" s="84"/>
    </row>
    <row r="16" spans="1:36" s="81" customFormat="1">
      <c r="A16" s="25">
        <f>IF(المدخلات!C13&lt;&gt;0,المدخلات!C13,"")</f>
        <v>12</v>
      </c>
      <c r="B16" s="26" t="str">
        <f>IF(المدخلات!D13&lt;&gt;"",المدخلات!D13,"")</f>
        <v/>
      </c>
      <c r="C16" s="27" t="str">
        <f>IF(المدخلات!E13&lt;&gt;"",المدخلات!E13,"")</f>
        <v/>
      </c>
      <c r="D16" s="28"/>
      <c r="E16" s="28"/>
      <c r="F16" s="28"/>
      <c r="G16" s="28"/>
      <c r="H16" s="29">
        <f t="shared" si="8"/>
        <v>0</v>
      </c>
      <c r="I16" s="30">
        <f t="shared" si="9"/>
        <v>0</v>
      </c>
      <c r="J16" s="31">
        <f t="shared" si="10"/>
        <v>1</v>
      </c>
      <c r="K16" s="28"/>
      <c r="L16" s="28"/>
      <c r="M16" s="28"/>
      <c r="N16" s="29">
        <f t="shared" si="11"/>
        <v>0</v>
      </c>
      <c r="O16" s="30">
        <f t="shared" si="12"/>
        <v>0</v>
      </c>
      <c r="P16" s="31">
        <f t="shared" si="13"/>
        <v>1</v>
      </c>
      <c r="Q16" s="28"/>
      <c r="R16" s="28"/>
      <c r="S16" s="28"/>
      <c r="T16" s="28"/>
      <c r="U16" s="29">
        <f t="shared" si="0"/>
        <v>0</v>
      </c>
      <c r="V16" s="30">
        <f t="shared" si="14"/>
        <v>0</v>
      </c>
      <c r="W16" s="32">
        <f t="shared" si="1"/>
        <v>1</v>
      </c>
      <c r="X16" s="33"/>
      <c r="Y16" s="33"/>
      <c r="Z16" s="33"/>
      <c r="AA16" s="34">
        <f t="shared" si="2"/>
        <v>0</v>
      </c>
      <c r="AB16" s="34">
        <f t="shared" si="3"/>
        <v>0</v>
      </c>
      <c r="AC16" s="35">
        <f t="shared" si="4"/>
        <v>1</v>
      </c>
      <c r="AD16" s="34">
        <f t="shared" si="5"/>
        <v>0</v>
      </c>
      <c r="AE16" s="34">
        <f t="shared" si="15"/>
        <v>0</v>
      </c>
      <c r="AF16" s="36">
        <f t="shared" si="6"/>
        <v>1</v>
      </c>
      <c r="AG16" s="37" t="str">
        <f t="shared" si="7"/>
        <v/>
      </c>
      <c r="AJ16" s="84"/>
    </row>
    <row r="17" spans="1:33" s="81" customFormat="1">
      <c r="A17" s="25">
        <f>IF(المدخلات!C14&lt;&gt;0,المدخلات!C14,"")</f>
        <v>13</v>
      </c>
      <c r="B17" s="26" t="str">
        <f>IF(المدخلات!D14&lt;&gt;"",المدخلات!D14,"")</f>
        <v/>
      </c>
      <c r="C17" s="27" t="str">
        <f>IF(المدخلات!E14&lt;&gt;"",المدخلات!E14,"")</f>
        <v/>
      </c>
      <c r="D17" s="28"/>
      <c r="E17" s="28"/>
      <c r="F17" s="28"/>
      <c r="G17" s="28"/>
      <c r="H17" s="29">
        <f t="shared" si="8"/>
        <v>0</v>
      </c>
      <c r="I17" s="30">
        <f t="shared" si="9"/>
        <v>0</v>
      </c>
      <c r="J17" s="31">
        <f t="shared" si="10"/>
        <v>1</v>
      </c>
      <c r="K17" s="28"/>
      <c r="L17" s="28"/>
      <c r="M17" s="28"/>
      <c r="N17" s="29">
        <f t="shared" si="11"/>
        <v>0</v>
      </c>
      <c r="O17" s="30">
        <f t="shared" si="12"/>
        <v>0</v>
      </c>
      <c r="P17" s="31">
        <f t="shared" si="13"/>
        <v>1</v>
      </c>
      <c r="Q17" s="28"/>
      <c r="R17" s="28"/>
      <c r="S17" s="28"/>
      <c r="T17" s="28"/>
      <c r="U17" s="29">
        <f t="shared" si="0"/>
        <v>0</v>
      </c>
      <c r="V17" s="30">
        <f t="shared" si="14"/>
        <v>0</v>
      </c>
      <c r="W17" s="32">
        <f t="shared" si="1"/>
        <v>1</v>
      </c>
      <c r="X17" s="33"/>
      <c r="Y17" s="33"/>
      <c r="Z17" s="33"/>
      <c r="AA17" s="34">
        <f t="shared" si="2"/>
        <v>0</v>
      </c>
      <c r="AB17" s="34">
        <f t="shared" si="3"/>
        <v>0</v>
      </c>
      <c r="AC17" s="35">
        <f t="shared" si="4"/>
        <v>1</v>
      </c>
      <c r="AD17" s="34">
        <f t="shared" si="5"/>
        <v>0</v>
      </c>
      <c r="AE17" s="34">
        <f t="shared" si="15"/>
        <v>0</v>
      </c>
      <c r="AF17" s="36">
        <f t="shared" si="6"/>
        <v>1</v>
      </c>
      <c r="AG17" s="37" t="str">
        <f t="shared" si="7"/>
        <v/>
      </c>
    </row>
    <row r="18" spans="1:33" s="81" customFormat="1">
      <c r="A18" s="25">
        <f>IF(المدخلات!C15&lt;&gt;0,المدخلات!C15,"")</f>
        <v>14</v>
      </c>
      <c r="B18" s="26" t="str">
        <f>IF(المدخلات!D15&lt;&gt;"",المدخلات!D15,"")</f>
        <v/>
      </c>
      <c r="C18" s="27" t="str">
        <f>IF(المدخلات!E15&lt;&gt;"",المدخلات!E15,"")</f>
        <v/>
      </c>
      <c r="D18" s="28"/>
      <c r="E18" s="28"/>
      <c r="F18" s="28"/>
      <c r="G18" s="28"/>
      <c r="H18" s="29">
        <f t="shared" si="8"/>
        <v>0</v>
      </c>
      <c r="I18" s="30">
        <f t="shared" si="9"/>
        <v>0</v>
      </c>
      <c r="J18" s="31">
        <f t="shared" si="10"/>
        <v>1</v>
      </c>
      <c r="K18" s="28"/>
      <c r="L18" s="28"/>
      <c r="M18" s="28"/>
      <c r="N18" s="29">
        <f t="shared" si="11"/>
        <v>0</v>
      </c>
      <c r="O18" s="30">
        <f t="shared" si="12"/>
        <v>0</v>
      </c>
      <c r="P18" s="31">
        <f t="shared" si="13"/>
        <v>1</v>
      </c>
      <c r="Q18" s="28"/>
      <c r="R18" s="28"/>
      <c r="S18" s="28"/>
      <c r="T18" s="28"/>
      <c r="U18" s="29">
        <f t="shared" si="0"/>
        <v>0</v>
      </c>
      <c r="V18" s="30">
        <f t="shared" si="14"/>
        <v>0</v>
      </c>
      <c r="W18" s="32">
        <f t="shared" si="1"/>
        <v>1</v>
      </c>
      <c r="X18" s="33"/>
      <c r="Y18" s="33"/>
      <c r="Z18" s="33"/>
      <c r="AA18" s="34">
        <f t="shared" si="2"/>
        <v>0</v>
      </c>
      <c r="AB18" s="34">
        <f t="shared" si="3"/>
        <v>0</v>
      </c>
      <c r="AC18" s="35">
        <f t="shared" si="4"/>
        <v>1</v>
      </c>
      <c r="AD18" s="34">
        <f t="shared" si="5"/>
        <v>0</v>
      </c>
      <c r="AE18" s="34">
        <f t="shared" si="15"/>
        <v>0</v>
      </c>
      <c r="AF18" s="36">
        <f t="shared" si="6"/>
        <v>1</v>
      </c>
      <c r="AG18" s="37" t="str">
        <f t="shared" si="7"/>
        <v/>
      </c>
    </row>
    <row r="19" spans="1:33" s="81" customFormat="1">
      <c r="A19" s="25">
        <f>IF(المدخلات!C16&lt;&gt;0,المدخلات!C16,"")</f>
        <v>15</v>
      </c>
      <c r="B19" s="26" t="str">
        <f>IF(المدخلات!D16&lt;&gt;"",المدخلات!D16,"")</f>
        <v/>
      </c>
      <c r="C19" s="27" t="str">
        <f>IF(المدخلات!E16&lt;&gt;"",المدخلات!E16,"")</f>
        <v/>
      </c>
      <c r="D19" s="28"/>
      <c r="E19" s="28"/>
      <c r="F19" s="28"/>
      <c r="G19" s="28"/>
      <c r="H19" s="29">
        <f t="shared" si="8"/>
        <v>0</v>
      </c>
      <c r="I19" s="30">
        <f t="shared" si="9"/>
        <v>0</v>
      </c>
      <c r="J19" s="31">
        <f t="shared" si="10"/>
        <v>1</v>
      </c>
      <c r="K19" s="28"/>
      <c r="L19" s="28"/>
      <c r="M19" s="28"/>
      <c r="N19" s="29">
        <f t="shared" si="11"/>
        <v>0</v>
      </c>
      <c r="O19" s="30">
        <f t="shared" si="12"/>
        <v>0</v>
      </c>
      <c r="P19" s="31">
        <f t="shared" si="13"/>
        <v>1</v>
      </c>
      <c r="Q19" s="28"/>
      <c r="R19" s="28"/>
      <c r="S19" s="28"/>
      <c r="T19" s="28"/>
      <c r="U19" s="29">
        <f t="shared" si="0"/>
        <v>0</v>
      </c>
      <c r="V19" s="30">
        <f t="shared" si="14"/>
        <v>0</v>
      </c>
      <c r="W19" s="32">
        <f t="shared" si="1"/>
        <v>1</v>
      </c>
      <c r="X19" s="33"/>
      <c r="Y19" s="33"/>
      <c r="Z19" s="33"/>
      <c r="AA19" s="34">
        <f t="shared" si="2"/>
        <v>0</v>
      </c>
      <c r="AB19" s="34">
        <f t="shared" si="3"/>
        <v>0</v>
      </c>
      <c r="AC19" s="35">
        <f t="shared" si="4"/>
        <v>1</v>
      </c>
      <c r="AD19" s="34">
        <f t="shared" si="5"/>
        <v>0</v>
      </c>
      <c r="AE19" s="34">
        <f t="shared" si="15"/>
        <v>0</v>
      </c>
      <c r="AF19" s="36">
        <f t="shared" si="6"/>
        <v>1</v>
      </c>
      <c r="AG19" s="37" t="str">
        <f t="shared" si="7"/>
        <v/>
      </c>
    </row>
    <row r="20" spans="1:33" s="81" customFormat="1">
      <c r="A20" s="25">
        <f>IF(المدخلات!C17&lt;&gt;0,المدخلات!C17,"")</f>
        <v>16</v>
      </c>
      <c r="B20" s="26" t="str">
        <f>IF(المدخلات!D17&lt;&gt;"",المدخلات!D17,"")</f>
        <v/>
      </c>
      <c r="C20" s="27" t="str">
        <f>IF(المدخلات!E17&lt;&gt;"",المدخلات!E17,"")</f>
        <v/>
      </c>
      <c r="D20" s="28"/>
      <c r="E20" s="28"/>
      <c r="F20" s="28"/>
      <c r="G20" s="28"/>
      <c r="H20" s="29">
        <f t="shared" si="8"/>
        <v>0</v>
      </c>
      <c r="I20" s="30">
        <f t="shared" si="9"/>
        <v>0</v>
      </c>
      <c r="J20" s="31">
        <f t="shared" si="10"/>
        <v>1</v>
      </c>
      <c r="K20" s="28"/>
      <c r="L20" s="28"/>
      <c r="M20" s="28"/>
      <c r="N20" s="29">
        <f t="shared" si="11"/>
        <v>0</v>
      </c>
      <c r="O20" s="30">
        <f t="shared" si="12"/>
        <v>0</v>
      </c>
      <c r="P20" s="31">
        <f t="shared" si="13"/>
        <v>1</v>
      </c>
      <c r="Q20" s="28"/>
      <c r="R20" s="28"/>
      <c r="S20" s="28"/>
      <c r="T20" s="28"/>
      <c r="U20" s="29">
        <f t="shared" si="0"/>
        <v>0</v>
      </c>
      <c r="V20" s="30">
        <f t="shared" si="14"/>
        <v>0</v>
      </c>
      <c r="W20" s="32">
        <f t="shared" si="1"/>
        <v>1</v>
      </c>
      <c r="X20" s="33"/>
      <c r="Y20" s="33"/>
      <c r="Z20" s="33"/>
      <c r="AA20" s="34">
        <f t="shared" si="2"/>
        <v>0</v>
      </c>
      <c r="AB20" s="34">
        <f t="shared" si="3"/>
        <v>0</v>
      </c>
      <c r="AC20" s="35">
        <f t="shared" si="4"/>
        <v>1</v>
      </c>
      <c r="AD20" s="34">
        <f t="shared" si="5"/>
        <v>0</v>
      </c>
      <c r="AE20" s="34">
        <f t="shared" si="15"/>
        <v>0</v>
      </c>
      <c r="AF20" s="36">
        <f t="shared" si="6"/>
        <v>1</v>
      </c>
      <c r="AG20" s="37" t="str">
        <f t="shared" si="7"/>
        <v/>
      </c>
    </row>
    <row r="21" spans="1:33" s="81" customFormat="1">
      <c r="A21" s="25">
        <f>IF(المدخلات!C18&lt;&gt;0,المدخلات!C18,"")</f>
        <v>17</v>
      </c>
      <c r="B21" s="26" t="str">
        <f>IF(المدخلات!D18&lt;&gt;"",المدخلات!D18,"")</f>
        <v/>
      </c>
      <c r="C21" s="27" t="str">
        <f>IF(المدخلات!E18&lt;&gt;"",المدخلات!E18,"")</f>
        <v/>
      </c>
      <c r="D21" s="28"/>
      <c r="E21" s="28"/>
      <c r="F21" s="28"/>
      <c r="G21" s="28"/>
      <c r="H21" s="29">
        <f t="shared" si="8"/>
        <v>0</v>
      </c>
      <c r="I21" s="30">
        <f t="shared" si="9"/>
        <v>0</v>
      </c>
      <c r="J21" s="31">
        <f t="shared" si="10"/>
        <v>1</v>
      </c>
      <c r="K21" s="28"/>
      <c r="L21" s="28"/>
      <c r="M21" s="28"/>
      <c r="N21" s="29">
        <f t="shared" si="11"/>
        <v>0</v>
      </c>
      <c r="O21" s="30">
        <f t="shared" si="12"/>
        <v>0</v>
      </c>
      <c r="P21" s="31">
        <f t="shared" si="13"/>
        <v>1</v>
      </c>
      <c r="Q21" s="28"/>
      <c r="R21" s="28"/>
      <c r="S21" s="28"/>
      <c r="T21" s="28"/>
      <c r="U21" s="29">
        <f t="shared" si="0"/>
        <v>0</v>
      </c>
      <c r="V21" s="30">
        <f t="shared" si="14"/>
        <v>0</v>
      </c>
      <c r="W21" s="32">
        <f t="shared" si="1"/>
        <v>1</v>
      </c>
      <c r="X21" s="33"/>
      <c r="Y21" s="33"/>
      <c r="Z21" s="33"/>
      <c r="AA21" s="34">
        <f t="shared" si="2"/>
        <v>0</v>
      </c>
      <c r="AB21" s="34">
        <f t="shared" si="3"/>
        <v>0</v>
      </c>
      <c r="AC21" s="35">
        <f t="shared" si="4"/>
        <v>1</v>
      </c>
      <c r="AD21" s="34">
        <f t="shared" si="5"/>
        <v>0</v>
      </c>
      <c r="AE21" s="34">
        <f t="shared" si="15"/>
        <v>0</v>
      </c>
      <c r="AF21" s="36">
        <f t="shared" si="6"/>
        <v>1</v>
      </c>
      <c r="AG21" s="37" t="str">
        <f t="shared" si="7"/>
        <v/>
      </c>
    </row>
    <row r="22" spans="1:33" s="81" customFormat="1">
      <c r="A22" s="25">
        <f>IF(المدخلات!C19&lt;&gt;0,المدخلات!C19,"")</f>
        <v>18</v>
      </c>
      <c r="B22" s="26" t="str">
        <f>IF(المدخلات!D19&lt;&gt;"",المدخلات!D19,"")</f>
        <v/>
      </c>
      <c r="C22" s="27" t="str">
        <f>IF(المدخلات!E19&lt;&gt;"",المدخلات!E19,"")</f>
        <v/>
      </c>
      <c r="D22" s="28"/>
      <c r="E22" s="28"/>
      <c r="F22" s="28"/>
      <c r="G22" s="28"/>
      <c r="H22" s="29">
        <f t="shared" si="8"/>
        <v>0</v>
      </c>
      <c r="I22" s="30">
        <f t="shared" si="9"/>
        <v>0</v>
      </c>
      <c r="J22" s="31">
        <f t="shared" si="10"/>
        <v>1</v>
      </c>
      <c r="K22" s="28"/>
      <c r="L22" s="28"/>
      <c r="M22" s="28"/>
      <c r="N22" s="29">
        <f t="shared" si="11"/>
        <v>0</v>
      </c>
      <c r="O22" s="30">
        <f t="shared" si="12"/>
        <v>0</v>
      </c>
      <c r="P22" s="31">
        <f t="shared" si="13"/>
        <v>1</v>
      </c>
      <c r="Q22" s="28"/>
      <c r="R22" s="28"/>
      <c r="S22" s="28"/>
      <c r="T22" s="28"/>
      <c r="U22" s="29">
        <f t="shared" si="0"/>
        <v>0</v>
      </c>
      <c r="V22" s="30">
        <f t="shared" si="14"/>
        <v>0</v>
      </c>
      <c r="W22" s="32">
        <f t="shared" si="1"/>
        <v>1</v>
      </c>
      <c r="X22" s="33"/>
      <c r="Y22" s="33"/>
      <c r="Z22" s="33"/>
      <c r="AA22" s="34">
        <f t="shared" si="2"/>
        <v>0</v>
      </c>
      <c r="AB22" s="34">
        <f t="shared" si="3"/>
        <v>0</v>
      </c>
      <c r="AC22" s="35">
        <f t="shared" si="4"/>
        <v>1</v>
      </c>
      <c r="AD22" s="34">
        <f t="shared" si="5"/>
        <v>0</v>
      </c>
      <c r="AE22" s="34">
        <f t="shared" si="15"/>
        <v>0</v>
      </c>
      <c r="AF22" s="36">
        <f t="shared" si="6"/>
        <v>1</v>
      </c>
      <c r="AG22" s="37" t="str">
        <f t="shared" si="7"/>
        <v/>
      </c>
    </row>
    <row r="23" spans="1:33" s="81" customFormat="1">
      <c r="A23" s="25">
        <f>IF(المدخلات!C20&lt;&gt;0,المدخلات!C20,"")</f>
        <v>19</v>
      </c>
      <c r="B23" s="26" t="str">
        <f>IF(المدخلات!D20&lt;&gt;"",المدخلات!D20,"")</f>
        <v/>
      </c>
      <c r="C23" s="27" t="str">
        <f>IF(المدخلات!E20&lt;&gt;"",المدخلات!E20,"")</f>
        <v/>
      </c>
      <c r="D23" s="28"/>
      <c r="E23" s="28"/>
      <c r="F23" s="28"/>
      <c r="G23" s="28"/>
      <c r="H23" s="29">
        <f t="shared" si="8"/>
        <v>0</v>
      </c>
      <c r="I23" s="30">
        <f t="shared" si="9"/>
        <v>0</v>
      </c>
      <c r="J23" s="31">
        <f t="shared" si="10"/>
        <v>1</v>
      </c>
      <c r="K23" s="28"/>
      <c r="L23" s="28"/>
      <c r="M23" s="28"/>
      <c r="N23" s="29">
        <f t="shared" si="11"/>
        <v>0</v>
      </c>
      <c r="O23" s="30">
        <f t="shared" si="12"/>
        <v>0</v>
      </c>
      <c r="P23" s="31">
        <f t="shared" si="13"/>
        <v>1</v>
      </c>
      <c r="Q23" s="28"/>
      <c r="R23" s="28"/>
      <c r="S23" s="28"/>
      <c r="T23" s="28"/>
      <c r="U23" s="29">
        <f t="shared" si="0"/>
        <v>0</v>
      </c>
      <c r="V23" s="30">
        <f t="shared" si="14"/>
        <v>0</v>
      </c>
      <c r="W23" s="32">
        <f t="shared" si="1"/>
        <v>1</v>
      </c>
      <c r="X23" s="33"/>
      <c r="Y23" s="33"/>
      <c r="Z23" s="33"/>
      <c r="AA23" s="34">
        <f t="shared" si="2"/>
        <v>0</v>
      </c>
      <c r="AB23" s="34">
        <f t="shared" si="3"/>
        <v>0</v>
      </c>
      <c r="AC23" s="35">
        <f t="shared" si="4"/>
        <v>1</v>
      </c>
      <c r="AD23" s="34">
        <f t="shared" si="5"/>
        <v>0</v>
      </c>
      <c r="AE23" s="34">
        <f t="shared" si="15"/>
        <v>0</v>
      </c>
      <c r="AF23" s="36">
        <f t="shared" si="6"/>
        <v>1</v>
      </c>
      <c r="AG23" s="37" t="str">
        <f t="shared" si="7"/>
        <v/>
      </c>
    </row>
    <row r="24" spans="1:33" s="81" customFormat="1">
      <c r="A24" s="25">
        <f>IF(المدخلات!C21&lt;&gt;0,المدخلات!C21,"")</f>
        <v>20</v>
      </c>
      <c r="B24" s="26" t="str">
        <f>IF(المدخلات!D21&lt;&gt;"",المدخلات!D21,"")</f>
        <v/>
      </c>
      <c r="C24" s="27" t="str">
        <f>IF(المدخلات!E21&lt;&gt;"",المدخلات!E21,"")</f>
        <v/>
      </c>
      <c r="D24" s="28"/>
      <c r="E24" s="28"/>
      <c r="F24" s="28"/>
      <c r="G24" s="28"/>
      <c r="H24" s="29">
        <f t="shared" si="8"/>
        <v>0</v>
      </c>
      <c r="I24" s="30">
        <f t="shared" si="9"/>
        <v>0</v>
      </c>
      <c r="J24" s="31">
        <f t="shared" si="10"/>
        <v>1</v>
      </c>
      <c r="K24" s="28"/>
      <c r="L24" s="28"/>
      <c r="M24" s="28"/>
      <c r="N24" s="29">
        <f t="shared" si="11"/>
        <v>0</v>
      </c>
      <c r="O24" s="30">
        <f t="shared" si="12"/>
        <v>0</v>
      </c>
      <c r="P24" s="31">
        <f t="shared" si="13"/>
        <v>1</v>
      </c>
      <c r="Q24" s="28"/>
      <c r="R24" s="28"/>
      <c r="S24" s="28"/>
      <c r="T24" s="28"/>
      <c r="U24" s="29">
        <f t="shared" si="0"/>
        <v>0</v>
      </c>
      <c r="V24" s="30">
        <f t="shared" si="14"/>
        <v>0</v>
      </c>
      <c r="W24" s="32">
        <f t="shared" si="1"/>
        <v>1</v>
      </c>
      <c r="X24" s="33"/>
      <c r="Y24" s="33"/>
      <c r="Z24" s="33"/>
      <c r="AA24" s="34">
        <f t="shared" si="2"/>
        <v>0</v>
      </c>
      <c r="AB24" s="34">
        <f t="shared" si="3"/>
        <v>0</v>
      </c>
      <c r="AC24" s="35">
        <f t="shared" si="4"/>
        <v>1</v>
      </c>
      <c r="AD24" s="34">
        <f t="shared" si="5"/>
        <v>0</v>
      </c>
      <c r="AE24" s="34">
        <f t="shared" si="15"/>
        <v>0</v>
      </c>
      <c r="AF24" s="36">
        <f t="shared" si="6"/>
        <v>1</v>
      </c>
      <c r="AG24" s="37" t="str">
        <f t="shared" si="7"/>
        <v/>
      </c>
    </row>
    <row r="25" spans="1:33" s="81" customFormat="1">
      <c r="A25" s="25">
        <f>IF(المدخلات!C22&lt;&gt;0,المدخلات!C22,"")</f>
        <v>21</v>
      </c>
      <c r="B25" s="26" t="str">
        <f>IF(المدخلات!D22&lt;&gt;"",المدخلات!D22,"")</f>
        <v/>
      </c>
      <c r="C25" s="27" t="str">
        <f>IF(المدخلات!E22&lt;&gt;"",المدخلات!E22,"")</f>
        <v/>
      </c>
      <c r="D25" s="28"/>
      <c r="E25" s="28"/>
      <c r="F25" s="28"/>
      <c r="G25" s="28"/>
      <c r="H25" s="29">
        <f t="shared" si="8"/>
        <v>0</v>
      </c>
      <c r="I25" s="30">
        <f t="shared" si="9"/>
        <v>0</v>
      </c>
      <c r="J25" s="31">
        <f t="shared" si="10"/>
        <v>1</v>
      </c>
      <c r="K25" s="28"/>
      <c r="L25" s="28"/>
      <c r="M25" s="28"/>
      <c r="N25" s="29">
        <f t="shared" si="11"/>
        <v>0</v>
      </c>
      <c r="O25" s="30">
        <f t="shared" si="12"/>
        <v>0</v>
      </c>
      <c r="P25" s="31">
        <f t="shared" si="13"/>
        <v>1</v>
      </c>
      <c r="Q25" s="28"/>
      <c r="R25" s="28"/>
      <c r="S25" s="28"/>
      <c r="T25" s="28"/>
      <c r="U25" s="29">
        <f t="shared" si="0"/>
        <v>0</v>
      </c>
      <c r="V25" s="30">
        <f t="shared" si="14"/>
        <v>0</v>
      </c>
      <c r="W25" s="32">
        <f t="shared" si="1"/>
        <v>1</v>
      </c>
      <c r="X25" s="33"/>
      <c r="Y25" s="33"/>
      <c r="Z25" s="33"/>
      <c r="AA25" s="34">
        <f t="shared" si="2"/>
        <v>0</v>
      </c>
      <c r="AB25" s="34">
        <f t="shared" si="3"/>
        <v>0</v>
      </c>
      <c r="AC25" s="35">
        <f t="shared" si="4"/>
        <v>1</v>
      </c>
      <c r="AD25" s="34">
        <f t="shared" si="5"/>
        <v>0</v>
      </c>
      <c r="AE25" s="34">
        <f t="shared" si="15"/>
        <v>0</v>
      </c>
      <c r="AF25" s="36">
        <f t="shared" si="6"/>
        <v>1</v>
      </c>
      <c r="AG25" s="37" t="str">
        <f t="shared" si="7"/>
        <v/>
      </c>
    </row>
    <row r="26" spans="1:33" s="81" customFormat="1">
      <c r="A26" s="25">
        <f>IF(المدخلات!C23&lt;&gt;0,المدخلات!C23,"")</f>
        <v>22</v>
      </c>
      <c r="B26" s="26" t="str">
        <f>IF(المدخلات!D23&lt;&gt;"",المدخلات!D23,"")</f>
        <v/>
      </c>
      <c r="C26" s="27" t="str">
        <f>IF(المدخلات!E23&lt;&gt;"",المدخلات!E23,"")</f>
        <v/>
      </c>
      <c r="D26" s="28"/>
      <c r="E26" s="28"/>
      <c r="F26" s="28"/>
      <c r="G26" s="28"/>
      <c r="H26" s="29">
        <f t="shared" si="8"/>
        <v>0</v>
      </c>
      <c r="I26" s="30">
        <f t="shared" si="9"/>
        <v>0</v>
      </c>
      <c r="J26" s="31">
        <f t="shared" si="10"/>
        <v>1</v>
      </c>
      <c r="K26" s="28"/>
      <c r="L26" s="28"/>
      <c r="M26" s="28"/>
      <c r="N26" s="29">
        <f t="shared" si="11"/>
        <v>0</v>
      </c>
      <c r="O26" s="30">
        <f t="shared" si="12"/>
        <v>0</v>
      </c>
      <c r="P26" s="31">
        <f t="shared" si="13"/>
        <v>1</v>
      </c>
      <c r="Q26" s="28"/>
      <c r="R26" s="28"/>
      <c r="S26" s="28"/>
      <c r="T26" s="28"/>
      <c r="U26" s="29">
        <f t="shared" si="0"/>
        <v>0</v>
      </c>
      <c r="V26" s="30">
        <f t="shared" si="14"/>
        <v>0</v>
      </c>
      <c r="W26" s="32">
        <f t="shared" si="1"/>
        <v>1</v>
      </c>
      <c r="X26" s="33"/>
      <c r="Y26" s="33"/>
      <c r="Z26" s="33"/>
      <c r="AA26" s="34">
        <f t="shared" si="2"/>
        <v>0</v>
      </c>
      <c r="AB26" s="34">
        <f t="shared" si="3"/>
        <v>0</v>
      </c>
      <c r="AC26" s="35">
        <f t="shared" si="4"/>
        <v>1</v>
      </c>
      <c r="AD26" s="34">
        <f t="shared" si="5"/>
        <v>0</v>
      </c>
      <c r="AE26" s="34">
        <f t="shared" si="15"/>
        <v>0</v>
      </c>
      <c r="AF26" s="36">
        <f t="shared" si="6"/>
        <v>1</v>
      </c>
      <c r="AG26" s="37" t="str">
        <f t="shared" si="7"/>
        <v/>
      </c>
    </row>
    <row r="27" spans="1:33" s="81" customFormat="1">
      <c r="A27" s="25">
        <f>IF(المدخلات!C24&lt;&gt;0,المدخلات!C24,"")</f>
        <v>23</v>
      </c>
      <c r="B27" s="26" t="str">
        <f>IF(المدخلات!D24&lt;&gt;"",المدخلات!D24,"")</f>
        <v/>
      </c>
      <c r="C27" s="27" t="str">
        <f>IF(المدخلات!E24&lt;&gt;"",المدخلات!E24,"")</f>
        <v/>
      </c>
      <c r="D27" s="28"/>
      <c r="E27" s="28"/>
      <c r="F27" s="28"/>
      <c r="G27" s="28"/>
      <c r="H27" s="29">
        <f t="shared" si="8"/>
        <v>0</v>
      </c>
      <c r="I27" s="30">
        <f t="shared" si="9"/>
        <v>0</v>
      </c>
      <c r="J27" s="31">
        <f t="shared" si="10"/>
        <v>1</v>
      </c>
      <c r="K27" s="28"/>
      <c r="L27" s="28"/>
      <c r="M27" s="28"/>
      <c r="N27" s="29">
        <f t="shared" si="11"/>
        <v>0</v>
      </c>
      <c r="O27" s="30">
        <f t="shared" si="12"/>
        <v>0</v>
      </c>
      <c r="P27" s="31">
        <f t="shared" si="13"/>
        <v>1</v>
      </c>
      <c r="Q27" s="28"/>
      <c r="R27" s="28"/>
      <c r="S27" s="28"/>
      <c r="T27" s="28"/>
      <c r="U27" s="29">
        <f t="shared" si="0"/>
        <v>0</v>
      </c>
      <c r="V27" s="30">
        <f t="shared" si="14"/>
        <v>0</v>
      </c>
      <c r="W27" s="32">
        <f t="shared" si="1"/>
        <v>1</v>
      </c>
      <c r="X27" s="33"/>
      <c r="Y27" s="33"/>
      <c r="Z27" s="33"/>
      <c r="AA27" s="34">
        <f t="shared" si="2"/>
        <v>0</v>
      </c>
      <c r="AB27" s="34">
        <f t="shared" si="3"/>
        <v>0</v>
      </c>
      <c r="AC27" s="35">
        <f t="shared" si="4"/>
        <v>1</v>
      </c>
      <c r="AD27" s="34">
        <f t="shared" si="5"/>
        <v>0</v>
      </c>
      <c r="AE27" s="34">
        <f t="shared" si="15"/>
        <v>0</v>
      </c>
      <c r="AF27" s="36">
        <f t="shared" si="6"/>
        <v>1</v>
      </c>
      <c r="AG27" s="37" t="str">
        <f t="shared" si="7"/>
        <v/>
      </c>
    </row>
    <row r="28" spans="1:33" s="81" customFormat="1">
      <c r="A28" s="25">
        <f>IF(المدخلات!C25&lt;&gt;0,المدخلات!C25,"")</f>
        <v>24</v>
      </c>
      <c r="B28" s="26" t="str">
        <f>IF(المدخلات!D25&lt;&gt;"",المدخلات!D25,"")</f>
        <v/>
      </c>
      <c r="C28" s="27" t="str">
        <f>IF(المدخلات!E25&lt;&gt;"",المدخلات!E25,"")</f>
        <v/>
      </c>
      <c r="D28" s="28"/>
      <c r="E28" s="28"/>
      <c r="F28" s="28"/>
      <c r="G28" s="28"/>
      <c r="H28" s="29">
        <f t="shared" si="8"/>
        <v>0</v>
      </c>
      <c r="I28" s="30">
        <f t="shared" si="9"/>
        <v>0</v>
      </c>
      <c r="J28" s="31">
        <f t="shared" si="10"/>
        <v>1</v>
      </c>
      <c r="K28" s="28"/>
      <c r="L28" s="28"/>
      <c r="M28" s="28"/>
      <c r="N28" s="29">
        <f t="shared" si="11"/>
        <v>0</v>
      </c>
      <c r="O28" s="30">
        <f t="shared" si="12"/>
        <v>0</v>
      </c>
      <c r="P28" s="31">
        <f t="shared" si="13"/>
        <v>1</v>
      </c>
      <c r="Q28" s="28"/>
      <c r="R28" s="28"/>
      <c r="S28" s="28"/>
      <c r="T28" s="28"/>
      <c r="U28" s="29">
        <f t="shared" si="0"/>
        <v>0</v>
      </c>
      <c r="V28" s="30">
        <f t="shared" si="14"/>
        <v>0</v>
      </c>
      <c r="W28" s="32">
        <f t="shared" si="1"/>
        <v>1</v>
      </c>
      <c r="X28" s="33"/>
      <c r="Y28" s="33"/>
      <c r="Z28" s="33"/>
      <c r="AA28" s="34">
        <f t="shared" si="2"/>
        <v>0</v>
      </c>
      <c r="AB28" s="34">
        <f t="shared" si="3"/>
        <v>0</v>
      </c>
      <c r="AC28" s="35">
        <f t="shared" si="4"/>
        <v>1</v>
      </c>
      <c r="AD28" s="34">
        <f t="shared" si="5"/>
        <v>0</v>
      </c>
      <c r="AE28" s="34">
        <f t="shared" si="15"/>
        <v>0</v>
      </c>
      <c r="AF28" s="36">
        <f t="shared" si="6"/>
        <v>1</v>
      </c>
      <c r="AG28" s="37" t="str">
        <f t="shared" si="7"/>
        <v/>
      </c>
    </row>
    <row r="29" spans="1:33" s="81" customFormat="1">
      <c r="A29" s="25">
        <f>IF(المدخلات!C26&lt;&gt;0,المدخلات!C26,"")</f>
        <v>25</v>
      </c>
      <c r="B29" s="26" t="str">
        <f>IF(المدخلات!D26&lt;&gt;"",المدخلات!D26,"")</f>
        <v/>
      </c>
      <c r="C29" s="27" t="str">
        <f>IF(المدخلات!E26&lt;&gt;"",المدخلات!E26,"")</f>
        <v/>
      </c>
      <c r="D29" s="28"/>
      <c r="E29" s="28"/>
      <c r="F29" s="28"/>
      <c r="G29" s="28"/>
      <c r="H29" s="29">
        <f t="shared" si="8"/>
        <v>0</v>
      </c>
      <c r="I29" s="30">
        <f t="shared" si="9"/>
        <v>0</v>
      </c>
      <c r="J29" s="31">
        <f t="shared" si="10"/>
        <v>1</v>
      </c>
      <c r="K29" s="28"/>
      <c r="L29" s="28"/>
      <c r="M29" s="28"/>
      <c r="N29" s="29">
        <f t="shared" si="11"/>
        <v>0</v>
      </c>
      <c r="O29" s="30">
        <f t="shared" si="12"/>
        <v>0</v>
      </c>
      <c r="P29" s="31">
        <f t="shared" si="13"/>
        <v>1</v>
      </c>
      <c r="Q29" s="28"/>
      <c r="R29" s="28"/>
      <c r="S29" s="28"/>
      <c r="T29" s="28"/>
      <c r="U29" s="29">
        <f t="shared" si="0"/>
        <v>0</v>
      </c>
      <c r="V29" s="30">
        <f t="shared" si="14"/>
        <v>0</v>
      </c>
      <c r="W29" s="32">
        <f t="shared" si="1"/>
        <v>1</v>
      </c>
      <c r="X29" s="33"/>
      <c r="Y29" s="33"/>
      <c r="Z29" s="33"/>
      <c r="AA29" s="34">
        <f t="shared" si="2"/>
        <v>0</v>
      </c>
      <c r="AB29" s="34">
        <f t="shared" si="3"/>
        <v>0</v>
      </c>
      <c r="AC29" s="35">
        <f t="shared" si="4"/>
        <v>1</v>
      </c>
      <c r="AD29" s="34">
        <f t="shared" si="5"/>
        <v>0</v>
      </c>
      <c r="AE29" s="34">
        <f t="shared" si="15"/>
        <v>0</v>
      </c>
      <c r="AF29" s="36">
        <f t="shared" si="6"/>
        <v>1</v>
      </c>
      <c r="AG29" s="37" t="str">
        <f t="shared" si="7"/>
        <v/>
      </c>
    </row>
    <row r="30" spans="1:33" s="81" customFormat="1">
      <c r="A30" s="25">
        <f>IF(المدخلات!C27&lt;&gt;0,المدخلات!C27,"")</f>
        <v>26</v>
      </c>
      <c r="B30" s="26" t="str">
        <f>IF(المدخلات!D27&lt;&gt;"",المدخلات!D27,"")</f>
        <v/>
      </c>
      <c r="C30" s="27" t="str">
        <f>IF(المدخلات!E27&lt;&gt;"",المدخلات!E27,"")</f>
        <v/>
      </c>
      <c r="D30" s="28"/>
      <c r="E30" s="28"/>
      <c r="F30" s="28"/>
      <c r="G30" s="28"/>
      <c r="H30" s="29">
        <f t="shared" si="8"/>
        <v>0</v>
      </c>
      <c r="I30" s="30">
        <f t="shared" si="9"/>
        <v>0</v>
      </c>
      <c r="J30" s="31">
        <f t="shared" si="10"/>
        <v>1</v>
      </c>
      <c r="K30" s="28"/>
      <c r="L30" s="28"/>
      <c r="M30" s="28"/>
      <c r="N30" s="29">
        <f t="shared" si="11"/>
        <v>0</v>
      </c>
      <c r="O30" s="30">
        <f t="shared" si="12"/>
        <v>0</v>
      </c>
      <c r="P30" s="31">
        <f t="shared" si="13"/>
        <v>1</v>
      </c>
      <c r="Q30" s="28"/>
      <c r="R30" s="28"/>
      <c r="S30" s="28"/>
      <c r="T30" s="28"/>
      <c r="U30" s="29">
        <f t="shared" si="0"/>
        <v>0</v>
      </c>
      <c r="V30" s="30">
        <f t="shared" si="14"/>
        <v>0</v>
      </c>
      <c r="W30" s="32">
        <f t="shared" si="1"/>
        <v>1</v>
      </c>
      <c r="X30" s="33"/>
      <c r="Y30" s="33"/>
      <c r="Z30" s="33"/>
      <c r="AA30" s="34">
        <f t="shared" si="2"/>
        <v>0</v>
      </c>
      <c r="AB30" s="34">
        <f t="shared" si="3"/>
        <v>0</v>
      </c>
      <c r="AC30" s="35">
        <f t="shared" si="4"/>
        <v>1</v>
      </c>
      <c r="AD30" s="34">
        <f t="shared" si="5"/>
        <v>0</v>
      </c>
      <c r="AE30" s="34">
        <f t="shared" si="15"/>
        <v>0</v>
      </c>
      <c r="AF30" s="36">
        <f t="shared" si="6"/>
        <v>1</v>
      </c>
      <c r="AG30" s="37" t="str">
        <f t="shared" si="7"/>
        <v/>
      </c>
    </row>
    <row r="31" spans="1:33" s="81" customFormat="1">
      <c r="A31" s="25">
        <f>IF(المدخلات!C28&lt;&gt;0,المدخلات!C28,"")</f>
        <v>27</v>
      </c>
      <c r="B31" s="26" t="str">
        <f>IF(المدخلات!D28&lt;&gt;"",المدخلات!D28,"")</f>
        <v/>
      </c>
      <c r="C31" s="27" t="str">
        <f>IF(المدخلات!E28&lt;&gt;"",المدخلات!E28,"")</f>
        <v/>
      </c>
      <c r="D31" s="28"/>
      <c r="E31" s="28"/>
      <c r="F31" s="28"/>
      <c r="G31" s="28"/>
      <c r="H31" s="29">
        <f t="shared" si="8"/>
        <v>0</v>
      </c>
      <c r="I31" s="30">
        <f t="shared" si="9"/>
        <v>0</v>
      </c>
      <c r="J31" s="31">
        <f t="shared" si="10"/>
        <v>1</v>
      </c>
      <c r="K31" s="28"/>
      <c r="L31" s="28"/>
      <c r="M31" s="28"/>
      <c r="N31" s="29">
        <f t="shared" si="11"/>
        <v>0</v>
      </c>
      <c r="O31" s="30">
        <f t="shared" si="12"/>
        <v>0</v>
      </c>
      <c r="P31" s="31">
        <f t="shared" si="13"/>
        <v>1</v>
      </c>
      <c r="Q31" s="28"/>
      <c r="R31" s="28"/>
      <c r="S31" s="28"/>
      <c r="T31" s="28"/>
      <c r="U31" s="29">
        <f t="shared" si="0"/>
        <v>0</v>
      </c>
      <c r="V31" s="30">
        <f t="shared" si="14"/>
        <v>0</v>
      </c>
      <c r="W31" s="32">
        <f t="shared" si="1"/>
        <v>1</v>
      </c>
      <c r="X31" s="33"/>
      <c r="Y31" s="33"/>
      <c r="Z31" s="33"/>
      <c r="AA31" s="34">
        <f t="shared" si="2"/>
        <v>0</v>
      </c>
      <c r="AB31" s="34">
        <f t="shared" si="3"/>
        <v>0</v>
      </c>
      <c r="AC31" s="35">
        <f t="shared" si="4"/>
        <v>1</v>
      </c>
      <c r="AD31" s="34">
        <f t="shared" si="5"/>
        <v>0</v>
      </c>
      <c r="AE31" s="34">
        <f t="shared" si="15"/>
        <v>0</v>
      </c>
      <c r="AF31" s="36">
        <f t="shared" si="6"/>
        <v>1</v>
      </c>
      <c r="AG31" s="37" t="str">
        <f t="shared" si="7"/>
        <v/>
      </c>
    </row>
    <row r="32" spans="1:33" s="81" customFormat="1">
      <c r="A32" s="25">
        <f>IF(المدخلات!C29&lt;&gt;0,المدخلات!C29,"")</f>
        <v>28</v>
      </c>
      <c r="B32" s="26" t="str">
        <f>IF(المدخلات!D29&lt;&gt;"",المدخلات!D29,"")</f>
        <v/>
      </c>
      <c r="C32" s="27" t="str">
        <f>IF(المدخلات!E29&lt;&gt;"",المدخلات!E29,"")</f>
        <v/>
      </c>
      <c r="D32" s="28"/>
      <c r="E32" s="28"/>
      <c r="F32" s="28"/>
      <c r="G32" s="28"/>
      <c r="H32" s="29">
        <f t="shared" si="8"/>
        <v>0</v>
      </c>
      <c r="I32" s="30">
        <f t="shared" si="9"/>
        <v>0</v>
      </c>
      <c r="J32" s="31">
        <f t="shared" si="10"/>
        <v>1</v>
      </c>
      <c r="K32" s="28"/>
      <c r="L32" s="28"/>
      <c r="M32" s="28"/>
      <c r="N32" s="29">
        <f t="shared" si="11"/>
        <v>0</v>
      </c>
      <c r="O32" s="30">
        <f t="shared" si="12"/>
        <v>0</v>
      </c>
      <c r="P32" s="31">
        <f t="shared" si="13"/>
        <v>1</v>
      </c>
      <c r="Q32" s="28"/>
      <c r="R32" s="28"/>
      <c r="S32" s="28"/>
      <c r="T32" s="28"/>
      <c r="U32" s="29">
        <f t="shared" si="0"/>
        <v>0</v>
      </c>
      <c r="V32" s="30">
        <f t="shared" si="14"/>
        <v>0</v>
      </c>
      <c r="W32" s="32">
        <f t="shared" si="1"/>
        <v>1</v>
      </c>
      <c r="X32" s="33"/>
      <c r="Y32" s="33"/>
      <c r="Z32" s="33"/>
      <c r="AA32" s="34">
        <f t="shared" si="2"/>
        <v>0</v>
      </c>
      <c r="AB32" s="34">
        <f t="shared" si="3"/>
        <v>0</v>
      </c>
      <c r="AC32" s="35">
        <f t="shared" si="4"/>
        <v>1</v>
      </c>
      <c r="AD32" s="34">
        <f t="shared" si="5"/>
        <v>0</v>
      </c>
      <c r="AE32" s="34">
        <f t="shared" si="15"/>
        <v>0</v>
      </c>
      <c r="AF32" s="36">
        <f t="shared" si="6"/>
        <v>1</v>
      </c>
      <c r="AG32" s="37" t="str">
        <f t="shared" si="7"/>
        <v/>
      </c>
    </row>
    <row r="33" spans="1:33" s="81" customFormat="1">
      <c r="A33" s="25">
        <f>IF(المدخلات!C30&lt;&gt;0,المدخلات!C30,"")</f>
        <v>29</v>
      </c>
      <c r="B33" s="26" t="str">
        <f>IF(المدخلات!D30&lt;&gt;"",المدخلات!D30,"")</f>
        <v/>
      </c>
      <c r="C33" s="27" t="str">
        <f>IF(المدخلات!E30&lt;&gt;"",المدخلات!E30,"")</f>
        <v/>
      </c>
      <c r="D33" s="28"/>
      <c r="E33" s="28"/>
      <c r="F33" s="28"/>
      <c r="G33" s="28"/>
      <c r="H33" s="29">
        <f t="shared" si="8"/>
        <v>0</v>
      </c>
      <c r="I33" s="30">
        <f t="shared" si="9"/>
        <v>0</v>
      </c>
      <c r="J33" s="31">
        <f t="shared" si="10"/>
        <v>1</v>
      </c>
      <c r="K33" s="28"/>
      <c r="L33" s="28"/>
      <c r="M33" s="28"/>
      <c r="N33" s="29">
        <f t="shared" si="11"/>
        <v>0</v>
      </c>
      <c r="O33" s="30">
        <f t="shared" si="12"/>
        <v>0</v>
      </c>
      <c r="P33" s="31">
        <f t="shared" si="13"/>
        <v>1</v>
      </c>
      <c r="Q33" s="28"/>
      <c r="R33" s="28"/>
      <c r="S33" s="28"/>
      <c r="T33" s="28"/>
      <c r="U33" s="29">
        <f t="shared" si="0"/>
        <v>0</v>
      </c>
      <c r="V33" s="30">
        <f t="shared" si="14"/>
        <v>0</v>
      </c>
      <c r="W33" s="32">
        <f t="shared" si="1"/>
        <v>1</v>
      </c>
      <c r="X33" s="33"/>
      <c r="Y33" s="33"/>
      <c r="Z33" s="33"/>
      <c r="AA33" s="34">
        <f t="shared" si="2"/>
        <v>0</v>
      </c>
      <c r="AB33" s="34">
        <f t="shared" si="3"/>
        <v>0</v>
      </c>
      <c r="AC33" s="35">
        <f t="shared" si="4"/>
        <v>1</v>
      </c>
      <c r="AD33" s="34">
        <f t="shared" si="5"/>
        <v>0</v>
      </c>
      <c r="AE33" s="34">
        <f t="shared" si="15"/>
        <v>0</v>
      </c>
      <c r="AF33" s="36">
        <f t="shared" si="6"/>
        <v>1</v>
      </c>
      <c r="AG33" s="37" t="str">
        <f t="shared" si="7"/>
        <v/>
      </c>
    </row>
    <row r="34" spans="1:33" s="81" customFormat="1">
      <c r="A34" s="25">
        <f>IF(المدخلات!C31&lt;&gt;0,المدخلات!C31,"")</f>
        <v>30</v>
      </c>
      <c r="B34" s="26" t="str">
        <f>IF(المدخلات!D31&lt;&gt;"",المدخلات!D31,"")</f>
        <v/>
      </c>
      <c r="C34" s="27" t="str">
        <f>IF(المدخلات!E31&lt;&gt;"",المدخلات!E31,"")</f>
        <v/>
      </c>
      <c r="D34" s="28"/>
      <c r="E34" s="28"/>
      <c r="F34" s="28"/>
      <c r="G34" s="28"/>
      <c r="H34" s="29">
        <f t="shared" si="8"/>
        <v>0</v>
      </c>
      <c r="I34" s="30">
        <f t="shared" si="9"/>
        <v>0</v>
      </c>
      <c r="J34" s="31">
        <f t="shared" si="10"/>
        <v>1</v>
      </c>
      <c r="K34" s="28"/>
      <c r="L34" s="28"/>
      <c r="M34" s="28"/>
      <c r="N34" s="29">
        <f t="shared" si="11"/>
        <v>0</v>
      </c>
      <c r="O34" s="30">
        <f t="shared" si="12"/>
        <v>0</v>
      </c>
      <c r="P34" s="31">
        <f t="shared" si="13"/>
        <v>1</v>
      </c>
      <c r="Q34" s="28"/>
      <c r="R34" s="28"/>
      <c r="S34" s="28"/>
      <c r="T34" s="28"/>
      <c r="U34" s="29">
        <f t="shared" si="0"/>
        <v>0</v>
      </c>
      <c r="V34" s="30">
        <f t="shared" si="14"/>
        <v>0</v>
      </c>
      <c r="W34" s="32">
        <f t="shared" si="1"/>
        <v>1</v>
      </c>
      <c r="X34" s="33"/>
      <c r="Y34" s="33"/>
      <c r="Z34" s="33"/>
      <c r="AA34" s="34">
        <f t="shared" si="2"/>
        <v>0</v>
      </c>
      <c r="AB34" s="34">
        <f t="shared" si="3"/>
        <v>0</v>
      </c>
      <c r="AC34" s="35">
        <f t="shared" si="4"/>
        <v>1</v>
      </c>
      <c r="AD34" s="34">
        <f t="shared" si="5"/>
        <v>0</v>
      </c>
      <c r="AE34" s="34">
        <f t="shared" si="15"/>
        <v>0</v>
      </c>
      <c r="AF34" s="36">
        <f t="shared" si="6"/>
        <v>1</v>
      </c>
      <c r="AG34" s="37" t="str">
        <f t="shared" si="7"/>
        <v/>
      </c>
    </row>
    <row r="35" spans="1:33" s="81" customFormat="1">
      <c r="A35" s="25">
        <f>IF(المدخلات!C32&lt;&gt;0,المدخلات!C32,"")</f>
        <v>31</v>
      </c>
      <c r="B35" s="26" t="str">
        <f>IF(المدخلات!D32&lt;&gt;"",المدخلات!D32,"")</f>
        <v/>
      </c>
      <c r="C35" s="27" t="str">
        <f>IF(المدخلات!E32&lt;&gt;"",المدخلات!E32,"")</f>
        <v/>
      </c>
      <c r="D35" s="28"/>
      <c r="E35" s="28"/>
      <c r="F35" s="28"/>
      <c r="G35" s="28"/>
      <c r="H35" s="29">
        <f t="shared" si="8"/>
        <v>0</v>
      </c>
      <c r="I35" s="30">
        <f t="shared" si="9"/>
        <v>0</v>
      </c>
      <c r="J35" s="31">
        <f t="shared" si="10"/>
        <v>1</v>
      </c>
      <c r="K35" s="28"/>
      <c r="L35" s="28"/>
      <c r="M35" s="28"/>
      <c r="N35" s="29">
        <f t="shared" si="11"/>
        <v>0</v>
      </c>
      <c r="O35" s="30">
        <f t="shared" si="12"/>
        <v>0</v>
      </c>
      <c r="P35" s="31">
        <f t="shared" si="13"/>
        <v>1</v>
      </c>
      <c r="Q35" s="28"/>
      <c r="R35" s="28"/>
      <c r="S35" s="28"/>
      <c r="T35" s="28"/>
      <c r="U35" s="29">
        <f t="shared" si="0"/>
        <v>0</v>
      </c>
      <c r="V35" s="30">
        <f t="shared" si="14"/>
        <v>0</v>
      </c>
      <c r="W35" s="32">
        <f t="shared" si="1"/>
        <v>1</v>
      </c>
      <c r="X35" s="33"/>
      <c r="Y35" s="33"/>
      <c r="Z35" s="33"/>
      <c r="AA35" s="34">
        <f t="shared" si="2"/>
        <v>0</v>
      </c>
      <c r="AB35" s="34">
        <f t="shared" si="3"/>
        <v>0</v>
      </c>
      <c r="AC35" s="35">
        <f t="shared" si="4"/>
        <v>1</v>
      </c>
      <c r="AD35" s="34">
        <f t="shared" si="5"/>
        <v>0</v>
      </c>
      <c r="AE35" s="34">
        <f t="shared" si="15"/>
        <v>0</v>
      </c>
      <c r="AF35" s="36">
        <f t="shared" si="6"/>
        <v>1</v>
      </c>
      <c r="AG35" s="37" t="str">
        <f t="shared" si="7"/>
        <v/>
      </c>
    </row>
    <row r="36" spans="1:33" s="81" customFormat="1">
      <c r="A36" s="25">
        <f>IF(المدخلات!C33&lt;&gt;0,المدخلات!C33,"")</f>
        <v>32</v>
      </c>
      <c r="B36" s="26" t="str">
        <f>IF(المدخلات!D33&lt;&gt;"",المدخلات!D33,"")</f>
        <v/>
      </c>
      <c r="C36" s="27" t="str">
        <f>IF(المدخلات!E33&lt;&gt;"",المدخلات!E33,"")</f>
        <v/>
      </c>
      <c r="D36" s="28"/>
      <c r="E36" s="28"/>
      <c r="F36" s="28"/>
      <c r="G36" s="28"/>
      <c r="H36" s="29">
        <f t="shared" si="8"/>
        <v>0</v>
      </c>
      <c r="I36" s="30">
        <f t="shared" si="9"/>
        <v>0</v>
      </c>
      <c r="J36" s="31">
        <f t="shared" si="10"/>
        <v>1</v>
      </c>
      <c r="K36" s="28"/>
      <c r="L36" s="28"/>
      <c r="M36" s="28"/>
      <c r="N36" s="29">
        <f t="shared" si="11"/>
        <v>0</v>
      </c>
      <c r="O36" s="30">
        <f t="shared" si="12"/>
        <v>0</v>
      </c>
      <c r="P36" s="31">
        <f t="shared" si="13"/>
        <v>1</v>
      </c>
      <c r="Q36" s="28"/>
      <c r="R36" s="28"/>
      <c r="S36" s="28"/>
      <c r="T36" s="28"/>
      <c r="U36" s="29">
        <f t="shared" si="0"/>
        <v>0</v>
      </c>
      <c r="V36" s="30">
        <f t="shared" si="14"/>
        <v>0</v>
      </c>
      <c r="W36" s="32">
        <f t="shared" si="1"/>
        <v>1</v>
      </c>
      <c r="X36" s="33"/>
      <c r="Y36" s="33"/>
      <c r="Z36" s="33"/>
      <c r="AA36" s="34">
        <f t="shared" si="2"/>
        <v>0</v>
      </c>
      <c r="AB36" s="34">
        <f t="shared" si="3"/>
        <v>0</v>
      </c>
      <c r="AC36" s="35">
        <f t="shared" si="4"/>
        <v>1</v>
      </c>
      <c r="AD36" s="34">
        <f t="shared" si="5"/>
        <v>0</v>
      </c>
      <c r="AE36" s="34">
        <f t="shared" si="15"/>
        <v>0</v>
      </c>
      <c r="AF36" s="36">
        <f t="shared" si="6"/>
        <v>1</v>
      </c>
      <c r="AG36" s="37" t="str">
        <f t="shared" si="7"/>
        <v/>
      </c>
    </row>
    <row r="37" spans="1:33" s="81" customFormat="1">
      <c r="A37" s="25">
        <f>IF(المدخلات!C34&lt;&gt;0,المدخلات!C34,"")</f>
        <v>33</v>
      </c>
      <c r="B37" s="26" t="str">
        <f>IF(المدخلات!D34&lt;&gt;"",المدخلات!D34,"")</f>
        <v/>
      </c>
      <c r="C37" s="27" t="str">
        <f>IF(المدخلات!E34&lt;&gt;"",المدخلات!E34,"")</f>
        <v/>
      </c>
      <c r="D37" s="28"/>
      <c r="E37" s="28"/>
      <c r="F37" s="28"/>
      <c r="G37" s="28"/>
      <c r="H37" s="29">
        <f t="shared" si="8"/>
        <v>0</v>
      </c>
      <c r="I37" s="30">
        <f t="shared" si="9"/>
        <v>0</v>
      </c>
      <c r="J37" s="31">
        <f t="shared" si="10"/>
        <v>1</v>
      </c>
      <c r="K37" s="28"/>
      <c r="L37" s="28"/>
      <c r="M37" s="28"/>
      <c r="N37" s="29">
        <f t="shared" si="11"/>
        <v>0</v>
      </c>
      <c r="O37" s="30">
        <f t="shared" si="12"/>
        <v>0</v>
      </c>
      <c r="P37" s="31">
        <f t="shared" si="13"/>
        <v>1</v>
      </c>
      <c r="Q37" s="28"/>
      <c r="R37" s="28"/>
      <c r="S37" s="28"/>
      <c r="T37" s="28"/>
      <c r="U37" s="29">
        <f t="shared" si="0"/>
        <v>0</v>
      </c>
      <c r="V37" s="30">
        <f t="shared" si="14"/>
        <v>0</v>
      </c>
      <c r="W37" s="32">
        <f t="shared" si="1"/>
        <v>1</v>
      </c>
      <c r="X37" s="33"/>
      <c r="Y37" s="33"/>
      <c r="Z37" s="33"/>
      <c r="AA37" s="34">
        <f t="shared" si="2"/>
        <v>0</v>
      </c>
      <c r="AB37" s="34">
        <f t="shared" si="3"/>
        <v>0</v>
      </c>
      <c r="AC37" s="35">
        <f t="shared" si="4"/>
        <v>1</v>
      </c>
      <c r="AD37" s="34">
        <f t="shared" si="5"/>
        <v>0</v>
      </c>
      <c r="AE37" s="34">
        <f t="shared" si="15"/>
        <v>0</v>
      </c>
      <c r="AF37" s="36">
        <f t="shared" si="6"/>
        <v>1</v>
      </c>
      <c r="AG37" s="37" t="str">
        <f t="shared" si="7"/>
        <v/>
      </c>
    </row>
    <row r="38" spans="1:33" s="81" customFormat="1">
      <c r="A38" s="25">
        <f>IF(المدخلات!C35&lt;&gt;0,المدخلات!C35,"")</f>
        <v>34</v>
      </c>
      <c r="B38" s="26" t="str">
        <f>IF(المدخلات!D35&lt;&gt;"",المدخلات!D35,"")</f>
        <v/>
      </c>
      <c r="C38" s="27" t="str">
        <f>IF(المدخلات!E35&lt;&gt;"",المدخلات!E35,"")</f>
        <v/>
      </c>
      <c r="D38" s="28"/>
      <c r="E38" s="28"/>
      <c r="F38" s="28"/>
      <c r="G38" s="28"/>
      <c r="H38" s="29">
        <f t="shared" si="8"/>
        <v>0</v>
      </c>
      <c r="I38" s="30">
        <f t="shared" si="9"/>
        <v>0</v>
      </c>
      <c r="J38" s="31">
        <f t="shared" si="10"/>
        <v>1</v>
      </c>
      <c r="K38" s="28"/>
      <c r="L38" s="28"/>
      <c r="M38" s="28"/>
      <c r="N38" s="29">
        <f t="shared" si="11"/>
        <v>0</v>
      </c>
      <c r="O38" s="30">
        <f t="shared" si="12"/>
        <v>0</v>
      </c>
      <c r="P38" s="31">
        <f t="shared" si="13"/>
        <v>1</v>
      </c>
      <c r="Q38" s="28"/>
      <c r="R38" s="28"/>
      <c r="S38" s="28"/>
      <c r="T38" s="28"/>
      <c r="U38" s="29">
        <f t="shared" si="0"/>
        <v>0</v>
      </c>
      <c r="V38" s="30">
        <f t="shared" si="14"/>
        <v>0</v>
      </c>
      <c r="W38" s="32">
        <f t="shared" si="1"/>
        <v>1</v>
      </c>
      <c r="X38" s="33"/>
      <c r="Y38" s="33"/>
      <c r="Z38" s="33"/>
      <c r="AA38" s="34">
        <f t="shared" si="2"/>
        <v>0</v>
      </c>
      <c r="AB38" s="34">
        <f t="shared" si="3"/>
        <v>0</v>
      </c>
      <c r="AC38" s="35">
        <f t="shared" si="4"/>
        <v>1</v>
      </c>
      <c r="AD38" s="34">
        <f t="shared" si="5"/>
        <v>0</v>
      </c>
      <c r="AE38" s="34">
        <f t="shared" si="15"/>
        <v>0</v>
      </c>
      <c r="AF38" s="36">
        <f t="shared" si="6"/>
        <v>1</v>
      </c>
      <c r="AG38" s="37" t="str">
        <f t="shared" si="7"/>
        <v/>
      </c>
    </row>
    <row r="39" spans="1:33" s="81" customFormat="1">
      <c r="A39" s="25">
        <f>IF(المدخلات!C36&lt;&gt;0,المدخلات!C36,"")</f>
        <v>35</v>
      </c>
      <c r="B39" s="26" t="str">
        <f>IF(المدخلات!D36&lt;&gt;"",المدخلات!D36,"")</f>
        <v/>
      </c>
      <c r="C39" s="27" t="str">
        <f>IF(المدخلات!E36&lt;&gt;"",المدخلات!E36,"")</f>
        <v/>
      </c>
      <c r="D39" s="28"/>
      <c r="E39" s="28"/>
      <c r="F39" s="28"/>
      <c r="G39" s="28"/>
      <c r="H39" s="29">
        <f t="shared" si="8"/>
        <v>0</v>
      </c>
      <c r="I39" s="30">
        <f t="shared" si="9"/>
        <v>0</v>
      </c>
      <c r="J39" s="31">
        <f t="shared" si="10"/>
        <v>1</v>
      </c>
      <c r="K39" s="28"/>
      <c r="L39" s="28"/>
      <c r="M39" s="28"/>
      <c r="N39" s="29">
        <f t="shared" si="11"/>
        <v>0</v>
      </c>
      <c r="O39" s="30">
        <f t="shared" si="12"/>
        <v>0</v>
      </c>
      <c r="P39" s="31">
        <f t="shared" si="13"/>
        <v>1</v>
      </c>
      <c r="Q39" s="28"/>
      <c r="R39" s="28"/>
      <c r="S39" s="28"/>
      <c r="T39" s="28"/>
      <c r="U39" s="29">
        <f t="shared" si="0"/>
        <v>0</v>
      </c>
      <c r="V39" s="30">
        <f t="shared" si="14"/>
        <v>0</v>
      </c>
      <c r="W39" s="32">
        <f t="shared" si="1"/>
        <v>1</v>
      </c>
      <c r="X39" s="33"/>
      <c r="Y39" s="33"/>
      <c r="Z39" s="33"/>
      <c r="AA39" s="34">
        <f t="shared" si="2"/>
        <v>0</v>
      </c>
      <c r="AB39" s="34">
        <f t="shared" si="3"/>
        <v>0</v>
      </c>
      <c r="AC39" s="35">
        <f t="shared" si="4"/>
        <v>1</v>
      </c>
      <c r="AD39" s="34">
        <f t="shared" si="5"/>
        <v>0</v>
      </c>
      <c r="AE39" s="34">
        <f t="shared" si="15"/>
        <v>0</v>
      </c>
      <c r="AF39" s="36">
        <f t="shared" si="6"/>
        <v>1</v>
      </c>
      <c r="AG39" s="37" t="str">
        <f t="shared" si="7"/>
        <v/>
      </c>
    </row>
    <row r="40" spans="1:33" s="81" customFormat="1">
      <c r="A40" s="25">
        <f>IF(المدخلات!C37&lt;&gt;0,المدخلات!C37,"")</f>
        <v>36</v>
      </c>
      <c r="B40" s="26" t="str">
        <f>IF(المدخلات!D37&lt;&gt;"",المدخلات!D37,"")</f>
        <v/>
      </c>
      <c r="C40" s="27" t="str">
        <f>IF(المدخلات!E37&lt;&gt;"",المدخلات!E37,"")</f>
        <v/>
      </c>
      <c r="D40" s="28"/>
      <c r="E40" s="28"/>
      <c r="F40" s="28"/>
      <c r="G40" s="28"/>
      <c r="H40" s="29">
        <f t="shared" ref="H40:H43" si="16">IF(A40&lt;&gt;"",SUM(D40:G40),"")</f>
        <v>0</v>
      </c>
      <c r="I40" s="30">
        <f t="shared" ref="I40:I43" si="17">IF(A40&lt;&gt;"",(D40+E40+F40+G40)/4,"")</f>
        <v>0</v>
      </c>
      <c r="J40" s="31">
        <f t="shared" si="10"/>
        <v>1</v>
      </c>
      <c r="K40" s="28"/>
      <c r="L40" s="28"/>
      <c r="M40" s="28"/>
      <c r="N40" s="29">
        <f t="shared" ref="N40:N43" si="18">IF(A40&lt;&gt;"",SUM(K40:M40),"")</f>
        <v>0</v>
      </c>
      <c r="O40" s="30">
        <f t="shared" ref="O40:O43" si="19">IF(A40&lt;&gt;"",(K40+L40+M40)/3,"")</f>
        <v>0</v>
      </c>
      <c r="P40" s="31">
        <f t="shared" si="13"/>
        <v>1</v>
      </c>
      <c r="Q40" s="28"/>
      <c r="R40" s="28"/>
      <c r="S40" s="28"/>
      <c r="T40" s="28"/>
      <c r="U40" s="29">
        <f t="shared" si="0"/>
        <v>0</v>
      </c>
      <c r="V40" s="30">
        <f t="shared" si="14"/>
        <v>0</v>
      </c>
      <c r="W40" s="32">
        <f t="shared" si="1"/>
        <v>1</v>
      </c>
      <c r="X40" s="33"/>
      <c r="Y40" s="33"/>
      <c r="Z40" s="33"/>
      <c r="AA40" s="34">
        <f t="shared" si="2"/>
        <v>0</v>
      </c>
      <c r="AB40" s="34">
        <f t="shared" si="3"/>
        <v>0</v>
      </c>
      <c r="AC40" s="35">
        <f t="shared" si="4"/>
        <v>1</v>
      </c>
      <c r="AD40" s="34">
        <f t="shared" si="5"/>
        <v>0</v>
      </c>
      <c r="AE40" s="34">
        <f t="shared" si="15"/>
        <v>0</v>
      </c>
      <c r="AF40" s="36">
        <f t="shared" si="6"/>
        <v>1</v>
      </c>
      <c r="AG40" s="37" t="str">
        <f t="shared" si="7"/>
        <v/>
      </c>
    </row>
    <row r="41" spans="1:33" s="81" customFormat="1">
      <c r="A41" s="25">
        <f>IF(المدخلات!C38&lt;&gt;0,المدخلات!C38,"")</f>
        <v>37</v>
      </c>
      <c r="B41" s="26" t="str">
        <f>IF(المدخلات!D38&lt;&gt;"",المدخلات!D38,"")</f>
        <v/>
      </c>
      <c r="C41" s="27" t="str">
        <f>IF(المدخلات!E38&lt;&gt;"",المدخلات!E38,"")</f>
        <v/>
      </c>
      <c r="D41" s="28"/>
      <c r="E41" s="28"/>
      <c r="F41" s="28"/>
      <c r="G41" s="28"/>
      <c r="H41" s="29">
        <f t="shared" si="16"/>
        <v>0</v>
      </c>
      <c r="I41" s="30">
        <f t="shared" si="17"/>
        <v>0</v>
      </c>
      <c r="J41" s="31">
        <f t="shared" si="10"/>
        <v>1</v>
      </c>
      <c r="K41" s="28"/>
      <c r="L41" s="28"/>
      <c r="M41" s="28"/>
      <c r="N41" s="29">
        <f t="shared" si="18"/>
        <v>0</v>
      </c>
      <c r="O41" s="30">
        <f t="shared" si="19"/>
        <v>0</v>
      </c>
      <c r="P41" s="31">
        <f t="shared" si="13"/>
        <v>1</v>
      </c>
      <c r="Q41" s="28"/>
      <c r="R41" s="28"/>
      <c r="S41" s="28"/>
      <c r="T41" s="28"/>
      <c r="U41" s="29">
        <f t="shared" si="0"/>
        <v>0</v>
      </c>
      <c r="V41" s="30">
        <f t="shared" si="14"/>
        <v>0</v>
      </c>
      <c r="W41" s="32">
        <f t="shared" si="1"/>
        <v>1</v>
      </c>
      <c r="X41" s="33"/>
      <c r="Y41" s="33"/>
      <c r="Z41" s="33"/>
      <c r="AA41" s="34">
        <f t="shared" si="2"/>
        <v>0</v>
      </c>
      <c r="AB41" s="34">
        <f t="shared" si="3"/>
        <v>0</v>
      </c>
      <c r="AC41" s="35">
        <f t="shared" si="4"/>
        <v>1</v>
      </c>
      <c r="AD41" s="34">
        <f t="shared" si="5"/>
        <v>0</v>
      </c>
      <c r="AE41" s="34">
        <f t="shared" si="15"/>
        <v>0</v>
      </c>
      <c r="AF41" s="36">
        <f t="shared" si="6"/>
        <v>1</v>
      </c>
      <c r="AG41" s="37" t="str">
        <f t="shared" si="7"/>
        <v/>
      </c>
    </row>
    <row r="42" spans="1:33" s="81" customFormat="1">
      <c r="A42" s="25">
        <f>IF(المدخلات!C39&lt;&gt;0,المدخلات!C39,"")</f>
        <v>38</v>
      </c>
      <c r="B42" s="26" t="str">
        <f>IF(المدخلات!D39&lt;&gt;"",المدخلات!D39,"")</f>
        <v/>
      </c>
      <c r="C42" s="27" t="str">
        <f>IF(المدخلات!E39&lt;&gt;"",المدخلات!E39,"")</f>
        <v/>
      </c>
      <c r="D42" s="28"/>
      <c r="E42" s="28"/>
      <c r="F42" s="28"/>
      <c r="G42" s="28"/>
      <c r="H42" s="29">
        <f t="shared" si="16"/>
        <v>0</v>
      </c>
      <c r="I42" s="30">
        <f t="shared" si="17"/>
        <v>0</v>
      </c>
      <c r="J42" s="31">
        <f t="shared" si="10"/>
        <v>1</v>
      </c>
      <c r="K42" s="28"/>
      <c r="L42" s="28"/>
      <c r="M42" s="28"/>
      <c r="N42" s="29">
        <f t="shared" si="18"/>
        <v>0</v>
      </c>
      <c r="O42" s="30">
        <f t="shared" si="19"/>
        <v>0</v>
      </c>
      <c r="P42" s="31">
        <f t="shared" si="13"/>
        <v>1</v>
      </c>
      <c r="Q42" s="28"/>
      <c r="R42" s="28"/>
      <c r="S42" s="28"/>
      <c r="T42" s="28"/>
      <c r="U42" s="29">
        <f t="shared" si="0"/>
        <v>0</v>
      </c>
      <c r="V42" s="30">
        <f t="shared" si="14"/>
        <v>0</v>
      </c>
      <c r="W42" s="32">
        <f t="shared" si="1"/>
        <v>1</v>
      </c>
      <c r="X42" s="33"/>
      <c r="Y42" s="33"/>
      <c r="Z42" s="33"/>
      <c r="AA42" s="34">
        <f t="shared" si="2"/>
        <v>0</v>
      </c>
      <c r="AB42" s="34">
        <f t="shared" si="3"/>
        <v>0</v>
      </c>
      <c r="AC42" s="35">
        <f t="shared" si="4"/>
        <v>1</v>
      </c>
      <c r="AD42" s="34">
        <f t="shared" si="5"/>
        <v>0</v>
      </c>
      <c r="AE42" s="34">
        <f t="shared" si="15"/>
        <v>0</v>
      </c>
      <c r="AF42" s="36">
        <f t="shared" si="6"/>
        <v>1</v>
      </c>
      <c r="AG42" s="37" t="str">
        <f t="shared" si="7"/>
        <v/>
      </c>
    </row>
    <row r="43" spans="1:33" s="81" customFormat="1">
      <c r="A43" s="25">
        <f>IF(المدخلات!C40&lt;&gt;0,المدخلات!C40,"")</f>
        <v>39</v>
      </c>
      <c r="B43" s="26" t="str">
        <f>IF(المدخلات!D40&lt;&gt;"",المدخلات!D40,"")</f>
        <v/>
      </c>
      <c r="C43" s="27" t="str">
        <f>IF(المدخلات!E40&lt;&gt;"",المدخلات!E40,"")</f>
        <v/>
      </c>
      <c r="D43" s="28"/>
      <c r="E43" s="28"/>
      <c r="F43" s="28"/>
      <c r="G43" s="28"/>
      <c r="H43" s="29">
        <f t="shared" si="16"/>
        <v>0</v>
      </c>
      <c r="I43" s="30">
        <f t="shared" si="17"/>
        <v>0</v>
      </c>
      <c r="J43" s="31">
        <f t="shared" si="10"/>
        <v>1</v>
      </c>
      <c r="K43" s="28"/>
      <c r="L43" s="28"/>
      <c r="M43" s="28"/>
      <c r="N43" s="29">
        <f t="shared" si="18"/>
        <v>0</v>
      </c>
      <c r="O43" s="30">
        <f t="shared" si="19"/>
        <v>0</v>
      </c>
      <c r="P43" s="31">
        <f t="shared" si="13"/>
        <v>1</v>
      </c>
      <c r="Q43" s="28"/>
      <c r="R43" s="28"/>
      <c r="S43" s="28"/>
      <c r="T43" s="28"/>
      <c r="U43" s="29">
        <f t="shared" si="0"/>
        <v>0</v>
      </c>
      <c r="V43" s="30">
        <f t="shared" si="14"/>
        <v>0</v>
      </c>
      <c r="W43" s="32">
        <f t="shared" si="1"/>
        <v>1</v>
      </c>
      <c r="X43" s="33"/>
      <c r="Y43" s="33"/>
      <c r="Z43" s="33"/>
      <c r="AA43" s="34">
        <f t="shared" si="2"/>
        <v>0</v>
      </c>
      <c r="AB43" s="34">
        <f t="shared" si="3"/>
        <v>0</v>
      </c>
      <c r="AC43" s="35">
        <f t="shared" si="4"/>
        <v>1</v>
      </c>
      <c r="AD43" s="34">
        <f t="shared" si="5"/>
        <v>0</v>
      </c>
      <c r="AE43" s="34">
        <f t="shared" si="15"/>
        <v>0</v>
      </c>
      <c r="AF43" s="36">
        <f t="shared" si="6"/>
        <v>1</v>
      </c>
      <c r="AG43" s="37" t="str">
        <f t="shared" si="7"/>
        <v/>
      </c>
    </row>
    <row r="44" spans="1:33" s="81" customFormat="1">
      <c r="A44" s="25">
        <f>IF(المدخلات!C41&lt;&gt;0,المدخلات!C41,"")</f>
        <v>40</v>
      </c>
      <c r="B44" s="26" t="str">
        <f>IF(المدخلات!D41&lt;&gt;"",المدخلات!D41,"")</f>
        <v/>
      </c>
      <c r="C44" s="27" t="str">
        <f>IF(المدخلات!E41&lt;&gt;"",المدخلات!E41,"")</f>
        <v/>
      </c>
      <c r="D44" s="28"/>
      <c r="E44" s="28"/>
      <c r="F44" s="28"/>
      <c r="G44" s="28"/>
      <c r="H44" s="29">
        <f t="shared" ref="H44:H45" si="20">IF(A44&lt;&gt;"",SUM(D44:G44),"")</f>
        <v>0</v>
      </c>
      <c r="I44" s="30">
        <f t="shared" ref="I44:I45" si="21">IF(A44&lt;&gt;"",(D44+E44+F44+G44)/4,"")</f>
        <v>0</v>
      </c>
      <c r="J44" s="31">
        <f t="shared" si="10"/>
        <v>1</v>
      </c>
      <c r="K44" s="28"/>
      <c r="L44" s="28"/>
      <c r="M44" s="28"/>
      <c r="N44" s="29">
        <f t="shared" ref="N44:N45" si="22">IF(A44&lt;&gt;"",SUM(K44:M44),"")</f>
        <v>0</v>
      </c>
      <c r="O44" s="30">
        <f t="shared" ref="O44:O45" si="23">IF(A44&lt;&gt;"",(K44+L44+M44)/3,"")</f>
        <v>0</v>
      </c>
      <c r="P44" s="31">
        <f t="shared" si="13"/>
        <v>1</v>
      </c>
      <c r="Q44" s="28"/>
      <c r="R44" s="28"/>
      <c r="S44" s="28"/>
      <c r="T44" s="28"/>
      <c r="U44" s="29">
        <f t="shared" si="0"/>
        <v>0</v>
      </c>
      <c r="V44" s="30">
        <f t="shared" si="14"/>
        <v>0</v>
      </c>
      <c r="W44" s="32">
        <f t="shared" si="1"/>
        <v>1</v>
      </c>
      <c r="X44" s="33"/>
      <c r="Y44" s="33"/>
      <c r="Z44" s="33"/>
      <c r="AA44" s="34">
        <f t="shared" si="2"/>
        <v>0</v>
      </c>
      <c r="AB44" s="34">
        <f t="shared" si="3"/>
        <v>0</v>
      </c>
      <c r="AC44" s="35">
        <f t="shared" si="4"/>
        <v>1</v>
      </c>
      <c r="AD44" s="34">
        <f t="shared" si="5"/>
        <v>0</v>
      </c>
      <c r="AE44" s="34">
        <f t="shared" si="15"/>
        <v>0</v>
      </c>
      <c r="AF44" s="36">
        <f t="shared" si="6"/>
        <v>1</v>
      </c>
      <c r="AG44" s="37" t="str">
        <f t="shared" si="7"/>
        <v/>
      </c>
    </row>
    <row r="45" spans="1:33" s="81" customFormat="1">
      <c r="A45" s="25">
        <f>IF(المدخلات!C42&lt;&gt;0,المدخلات!C42,"")</f>
        <v>41</v>
      </c>
      <c r="B45" s="26" t="str">
        <f>IF(المدخلات!D42&lt;&gt;"",المدخلات!D42,"")</f>
        <v/>
      </c>
      <c r="C45" s="27" t="str">
        <f>IF(المدخلات!E42&lt;&gt;"",المدخلات!E42,"")</f>
        <v/>
      </c>
      <c r="D45" s="28"/>
      <c r="E45" s="28"/>
      <c r="F45" s="28"/>
      <c r="G45" s="28"/>
      <c r="H45" s="29">
        <f t="shared" si="20"/>
        <v>0</v>
      </c>
      <c r="I45" s="30">
        <f t="shared" si="21"/>
        <v>0</v>
      </c>
      <c r="J45" s="31">
        <f t="shared" ref="J45:J49" si="24">IF(A45&lt;&gt;"",RANK(I45,I$5:I$44,0),"")</f>
        <v>1</v>
      </c>
      <c r="K45" s="28"/>
      <c r="L45" s="28"/>
      <c r="M45" s="28"/>
      <c r="N45" s="29">
        <f t="shared" si="22"/>
        <v>0</v>
      </c>
      <c r="O45" s="30">
        <f t="shared" si="23"/>
        <v>0</v>
      </c>
      <c r="P45" s="31">
        <f t="shared" ref="P45:P49" si="25">IF(A45&lt;&gt;"",RANK(O45,O$5:O$44,0),"")</f>
        <v>1</v>
      </c>
      <c r="Q45" s="28"/>
      <c r="R45" s="28"/>
      <c r="S45" s="28"/>
      <c r="T45" s="28"/>
      <c r="U45" s="29">
        <f t="shared" ref="U45:U49" si="26">IF(A45&lt;&gt;"",IF(T45&lt;&gt;7.77,SUM(Q45:T45),SUM(Q45:S45)),"")</f>
        <v>0</v>
      </c>
      <c r="V45" s="30">
        <f t="shared" ref="V45:V49" si="27">IF(A45&lt;&gt;"",IF(T45=7.77,U45/3,U45/4),"")</f>
        <v>0</v>
      </c>
      <c r="W45" s="32">
        <f t="shared" ref="W45:W49" si="28">IF(A45&lt;&gt;"",RANK(V45,V$5:V$44,0),"")</f>
        <v>1</v>
      </c>
      <c r="X45" s="33"/>
      <c r="Y45" s="33"/>
      <c r="Z45" s="33"/>
      <c r="AA45" s="34">
        <f t="shared" ref="AA45:AA49" si="29">IF(A45&lt;&gt;"",SUM(X45:Z45),"")</f>
        <v>0</v>
      </c>
      <c r="AB45" s="34">
        <f t="shared" ref="AB45:AB49" si="30">IF(A45&lt;&gt;"",AA45/3,"")</f>
        <v>0</v>
      </c>
      <c r="AC45" s="35">
        <f t="shared" ref="AC45:AC49" si="31">IF(A45&lt;&gt;"",RANK(AB45,AB$5:AB$44,0),"")</f>
        <v>1</v>
      </c>
      <c r="AD45" s="34">
        <f t="shared" ref="AD45:AD49" si="32">IF(A45&lt;&gt;"",I45*2+O45*2+V45+AB45*1.5,"")</f>
        <v>0</v>
      </c>
      <c r="AE45" s="34">
        <f t="shared" ref="AE45:AE49" si="33">IF(A45&lt;&gt;"",(I45*2+O45*2+V45+AB45*1.5)/6.5,"")</f>
        <v>0</v>
      </c>
      <c r="AF45" s="36">
        <f t="shared" ref="AF45:AF49" si="34">IF(A45&lt;&gt;"",RANK(AE45,AE$5:AE$44,0),"")</f>
        <v>1</v>
      </c>
      <c r="AG45" s="37" t="str">
        <f t="shared" ref="AG45:AG49" si="35">IF(A45&lt;&gt;"",IF(AE45&gt;=16,"شكر",IF(AE45&gt;=15,"شرف",IF(AE45&gt;=14,"تشجيع",IF(AE45&gt;=13,"رضا","")))),"")</f>
        <v/>
      </c>
    </row>
    <row r="46" spans="1:33" s="81" customFormat="1">
      <c r="A46" s="25">
        <f>IF(المدخلات!C43&lt;&gt;0,المدخلات!C43,"")</f>
        <v>42</v>
      </c>
      <c r="B46" s="26" t="str">
        <f>IF(المدخلات!D43&lt;&gt;"",المدخلات!D43,"")</f>
        <v/>
      </c>
      <c r="C46" s="27" t="str">
        <f>IF(المدخلات!E43&lt;&gt;"",المدخلات!E43,"")</f>
        <v/>
      </c>
      <c r="D46" s="28"/>
      <c r="E46" s="28"/>
      <c r="F46" s="28"/>
      <c r="G46" s="28"/>
      <c r="H46" s="29">
        <f t="shared" ref="H46:H49" si="36">IF(A46&lt;&gt;"",SUM(D46:G46),"")</f>
        <v>0</v>
      </c>
      <c r="I46" s="30">
        <f t="shared" ref="I46:I49" si="37">IF(A46&lt;&gt;"",(D46+E46+F46+G46)/4,"")</f>
        <v>0</v>
      </c>
      <c r="J46" s="31">
        <f t="shared" si="24"/>
        <v>1</v>
      </c>
      <c r="K46" s="28"/>
      <c r="L46" s="28"/>
      <c r="M46" s="28"/>
      <c r="N46" s="29">
        <f t="shared" ref="N46:N49" si="38">IF(A46&lt;&gt;"",SUM(K46:M46),"")</f>
        <v>0</v>
      </c>
      <c r="O46" s="30">
        <f t="shared" ref="O46:O49" si="39">IF(A46&lt;&gt;"",(K46+L46+M46)/3,"")</f>
        <v>0</v>
      </c>
      <c r="P46" s="31">
        <f t="shared" si="25"/>
        <v>1</v>
      </c>
      <c r="Q46" s="28"/>
      <c r="R46" s="28"/>
      <c r="S46" s="28"/>
      <c r="T46" s="28"/>
      <c r="U46" s="29">
        <f t="shared" si="26"/>
        <v>0</v>
      </c>
      <c r="V46" s="30">
        <f t="shared" si="27"/>
        <v>0</v>
      </c>
      <c r="W46" s="32">
        <f t="shared" si="28"/>
        <v>1</v>
      </c>
      <c r="X46" s="33"/>
      <c r="Y46" s="33"/>
      <c r="Z46" s="33"/>
      <c r="AA46" s="34">
        <f t="shared" si="29"/>
        <v>0</v>
      </c>
      <c r="AB46" s="34">
        <f t="shared" si="30"/>
        <v>0</v>
      </c>
      <c r="AC46" s="35">
        <f t="shared" si="31"/>
        <v>1</v>
      </c>
      <c r="AD46" s="34">
        <f t="shared" si="32"/>
        <v>0</v>
      </c>
      <c r="AE46" s="34">
        <f t="shared" si="33"/>
        <v>0</v>
      </c>
      <c r="AF46" s="36">
        <f t="shared" si="34"/>
        <v>1</v>
      </c>
      <c r="AG46" s="37" t="str">
        <f t="shared" si="35"/>
        <v/>
      </c>
    </row>
    <row r="47" spans="1:33" s="81" customFormat="1">
      <c r="A47" s="25">
        <f>IF(المدخلات!C44&lt;&gt;0,المدخلات!C44,"")</f>
        <v>43</v>
      </c>
      <c r="B47" s="26" t="str">
        <f>IF(المدخلات!D44&lt;&gt;"",المدخلات!D44,"")</f>
        <v/>
      </c>
      <c r="C47" s="27" t="str">
        <f>IF(المدخلات!E44&lt;&gt;"",المدخلات!E44,"")</f>
        <v/>
      </c>
      <c r="D47" s="28"/>
      <c r="E47" s="28"/>
      <c r="F47" s="28"/>
      <c r="G47" s="28"/>
      <c r="H47" s="29">
        <f t="shared" si="36"/>
        <v>0</v>
      </c>
      <c r="I47" s="30">
        <f t="shared" si="37"/>
        <v>0</v>
      </c>
      <c r="J47" s="31">
        <f t="shared" si="24"/>
        <v>1</v>
      </c>
      <c r="K47" s="28"/>
      <c r="L47" s="28"/>
      <c r="M47" s="28"/>
      <c r="N47" s="29">
        <f t="shared" si="38"/>
        <v>0</v>
      </c>
      <c r="O47" s="30">
        <f t="shared" si="39"/>
        <v>0</v>
      </c>
      <c r="P47" s="31">
        <f t="shared" si="25"/>
        <v>1</v>
      </c>
      <c r="Q47" s="28"/>
      <c r="R47" s="28"/>
      <c r="S47" s="28"/>
      <c r="T47" s="28"/>
      <c r="U47" s="29">
        <f t="shared" si="26"/>
        <v>0</v>
      </c>
      <c r="V47" s="30">
        <f t="shared" si="27"/>
        <v>0</v>
      </c>
      <c r="W47" s="32">
        <f t="shared" si="28"/>
        <v>1</v>
      </c>
      <c r="X47" s="33"/>
      <c r="Y47" s="33"/>
      <c r="Z47" s="33"/>
      <c r="AA47" s="34">
        <f t="shared" si="29"/>
        <v>0</v>
      </c>
      <c r="AB47" s="34">
        <f t="shared" si="30"/>
        <v>0</v>
      </c>
      <c r="AC47" s="35">
        <f t="shared" si="31"/>
        <v>1</v>
      </c>
      <c r="AD47" s="34">
        <f t="shared" si="32"/>
        <v>0</v>
      </c>
      <c r="AE47" s="34">
        <f t="shared" si="33"/>
        <v>0</v>
      </c>
      <c r="AF47" s="36">
        <f t="shared" si="34"/>
        <v>1</v>
      </c>
      <c r="AG47" s="37" t="str">
        <f t="shared" si="35"/>
        <v/>
      </c>
    </row>
    <row r="48" spans="1:33" s="81" customFormat="1">
      <c r="A48" s="25">
        <f>IF(المدخلات!C45&lt;&gt;0,المدخلات!C45,"")</f>
        <v>44</v>
      </c>
      <c r="B48" s="26" t="str">
        <f>IF(المدخلات!D45&lt;&gt;"",المدخلات!D45,"")</f>
        <v/>
      </c>
      <c r="C48" s="27" t="str">
        <f>IF(المدخلات!E45&lt;&gt;"",المدخلات!E45,"")</f>
        <v/>
      </c>
      <c r="D48" s="28"/>
      <c r="E48" s="28"/>
      <c r="F48" s="28"/>
      <c r="G48" s="28"/>
      <c r="H48" s="29">
        <f t="shared" si="36"/>
        <v>0</v>
      </c>
      <c r="I48" s="30">
        <f t="shared" si="37"/>
        <v>0</v>
      </c>
      <c r="J48" s="31">
        <f t="shared" si="24"/>
        <v>1</v>
      </c>
      <c r="K48" s="28"/>
      <c r="L48" s="28"/>
      <c r="M48" s="28"/>
      <c r="N48" s="29">
        <f t="shared" si="38"/>
        <v>0</v>
      </c>
      <c r="O48" s="30">
        <f t="shared" si="39"/>
        <v>0</v>
      </c>
      <c r="P48" s="31">
        <f t="shared" si="25"/>
        <v>1</v>
      </c>
      <c r="Q48" s="28"/>
      <c r="R48" s="28"/>
      <c r="S48" s="28"/>
      <c r="T48" s="28"/>
      <c r="U48" s="29">
        <f t="shared" si="26"/>
        <v>0</v>
      </c>
      <c r="V48" s="30">
        <f t="shared" si="27"/>
        <v>0</v>
      </c>
      <c r="W48" s="32">
        <f t="shared" si="28"/>
        <v>1</v>
      </c>
      <c r="X48" s="33"/>
      <c r="Y48" s="33"/>
      <c r="Z48" s="33"/>
      <c r="AA48" s="34">
        <f t="shared" si="29"/>
        <v>0</v>
      </c>
      <c r="AB48" s="34">
        <f t="shared" si="30"/>
        <v>0</v>
      </c>
      <c r="AC48" s="35">
        <f t="shared" si="31"/>
        <v>1</v>
      </c>
      <c r="AD48" s="34">
        <f t="shared" si="32"/>
        <v>0</v>
      </c>
      <c r="AE48" s="34">
        <f t="shared" si="33"/>
        <v>0</v>
      </c>
      <c r="AF48" s="36">
        <f t="shared" si="34"/>
        <v>1</v>
      </c>
      <c r="AG48" s="37" t="str">
        <f t="shared" si="35"/>
        <v/>
      </c>
    </row>
    <row r="49" spans="1:42" s="81" customFormat="1">
      <c r="A49" s="25">
        <f>IF(المدخلات!C46&lt;&gt;0,المدخلات!C46,"")</f>
        <v>45</v>
      </c>
      <c r="B49" s="26" t="str">
        <f>IF(المدخلات!D46&lt;&gt;"",المدخلات!D46,"")</f>
        <v/>
      </c>
      <c r="C49" s="27" t="str">
        <f>IF(المدخلات!E46&lt;&gt;"",المدخلات!E46,"")</f>
        <v/>
      </c>
      <c r="D49" s="28"/>
      <c r="E49" s="28"/>
      <c r="F49" s="28"/>
      <c r="G49" s="28"/>
      <c r="H49" s="29">
        <f t="shared" si="36"/>
        <v>0</v>
      </c>
      <c r="I49" s="30">
        <f t="shared" si="37"/>
        <v>0</v>
      </c>
      <c r="J49" s="31">
        <f t="shared" si="24"/>
        <v>1</v>
      </c>
      <c r="K49" s="28"/>
      <c r="L49" s="28"/>
      <c r="M49" s="28"/>
      <c r="N49" s="29">
        <f t="shared" si="38"/>
        <v>0</v>
      </c>
      <c r="O49" s="30">
        <f t="shared" si="39"/>
        <v>0</v>
      </c>
      <c r="P49" s="31">
        <f t="shared" si="25"/>
        <v>1</v>
      </c>
      <c r="Q49" s="28"/>
      <c r="R49" s="28"/>
      <c r="S49" s="28"/>
      <c r="T49" s="28"/>
      <c r="U49" s="29">
        <f t="shared" si="26"/>
        <v>0</v>
      </c>
      <c r="V49" s="30">
        <f t="shared" si="27"/>
        <v>0</v>
      </c>
      <c r="W49" s="32">
        <f t="shared" si="28"/>
        <v>1</v>
      </c>
      <c r="X49" s="33"/>
      <c r="Y49" s="33"/>
      <c r="Z49" s="33"/>
      <c r="AA49" s="34">
        <f t="shared" si="29"/>
        <v>0</v>
      </c>
      <c r="AB49" s="34">
        <f t="shared" si="30"/>
        <v>0</v>
      </c>
      <c r="AC49" s="35">
        <f t="shared" si="31"/>
        <v>1</v>
      </c>
      <c r="AD49" s="34">
        <f t="shared" si="32"/>
        <v>0</v>
      </c>
      <c r="AE49" s="34">
        <f t="shared" si="33"/>
        <v>0</v>
      </c>
      <c r="AF49" s="36">
        <f t="shared" si="34"/>
        <v>1</v>
      </c>
      <c r="AG49" s="37" t="str">
        <f t="shared" si="35"/>
        <v/>
      </c>
    </row>
    <row r="51" spans="1:42" s="81" customFormat="1">
      <c r="A51" s="352" t="s">
        <v>6</v>
      </c>
      <c r="B51" s="353"/>
      <c r="C51" s="337" t="str">
        <f>C1</f>
        <v/>
      </c>
      <c r="D51" s="338"/>
      <c r="E51" s="338"/>
      <c r="F51" s="339"/>
      <c r="G51" s="80"/>
      <c r="H51" s="352" t="s">
        <v>7</v>
      </c>
      <c r="I51" s="353"/>
      <c r="J51" s="337" t="str">
        <f>J1</f>
        <v/>
      </c>
      <c r="K51" s="338"/>
      <c r="L51" s="338"/>
      <c r="M51" s="339"/>
      <c r="N51" s="80"/>
      <c r="O51" s="352" t="s">
        <v>8</v>
      </c>
      <c r="P51" s="353"/>
      <c r="Q51" s="337" t="str">
        <f>Q1</f>
        <v/>
      </c>
      <c r="R51" s="338"/>
      <c r="S51" s="338"/>
      <c r="T51" s="80"/>
      <c r="U51" s="352" t="s">
        <v>9</v>
      </c>
      <c r="V51" s="353"/>
      <c r="W51" s="337" t="str">
        <f>W1</f>
        <v>2019-2018</v>
      </c>
      <c r="X51" s="338"/>
      <c r="Y51" s="339"/>
      <c r="Z51" s="80"/>
      <c r="AA51" s="80"/>
      <c r="AB51" s="80"/>
    </row>
    <row r="52" spans="1:42" ht="20.25">
      <c r="K52" s="348" t="s">
        <v>44</v>
      </c>
      <c r="L52" s="348"/>
      <c r="M52" s="348"/>
      <c r="N52" s="349"/>
      <c r="O52" s="348"/>
      <c r="P52" s="348"/>
      <c r="Q52" s="348"/>
      <c r="R52" s="348"/>
      <c r="S52" s="348"/>
      <c r="T52" s="349"/>
      <c r="U52" s="348"/>
      <c r="V52" s="348"/>
    </row>
    <row r="54" spans="1:42" ht="49.5" customHeight="1">
      <c r="A54" s="75"/>
      <c r="B54" s="43"/>
      <c r="C54" s="43"/>
      <c r="D54" s="62" t="s">
        <v>21</v>
      </c>
      <c r="E54" s="62" t="s">
        <v>22</v>
      </c>
      <c r="F54" s="62" t="s">
        <v>23</v>
      </c>
      <c r="G54" s="62" t="s">
        <v>24</v>
      </c>
      <c r="I54" s="20" t="s">
        <v>26</v>
      </c>
      <c r="J54" s="39"/>
      <c r="K54" s="18" t="s">
        <v>28</v>
      </c>
      <c r="L54" s="19" t="s">
        <v>29</v>
      </c>
      <c r="M54" s="19" t="s">
        <v>30</v>
      </c>
      <c r="O54" s="20" t="s">
        <v>26</v>
      </c>
      <c r="P54" s="39"/>
      <c r="Q54" s="21" t="s">
        <v>31</v>
      </c>
      <c r="R54" s="22" t="s">
        <v>32</v>
      </c>
      <c r="S54" s="22" t="s">
        <v>33</v>
      </c>
      <c r="T54" s="22" t="s">
        <v>34</v>
      </c>
      <c r="V54" s="20" t="s">
        <v>26</v>
      </c>
      <c r="W54" s="39"/>
      <c r="X54" s="24" t="str">
        <f>X4</f>
        <v>Expr orale</v>
      </c>
      <c r="Y54" s="219" t="str">
        <f>Y4</f>
        <v>Lecture</v>
      </c>
      <c r="Z54" s="217" t="str">
        <f>Z4</f>
        <v>Prod écrite</v>
      </c>
      <c r="AB54" s="20" t="s">
        <v>26</v>
      </c>
      <c r="AE54" s="20" t="s">
        <v>39</v>
      </c>
      <c r="AJ54" s="44"/>
      <c r="AK54" s="45"/>
    </row>
    <row r="55" spans="1:42">
      <c r="B55" s="385" t="s">
        <v>42</v>
      </c>
      <c r="C55" s="355"/>
      <c r="D55" s="38">
        <f>MAX(D5:D49)</f>
        <v>0</v>
      </c>
      <c r="E55" s="38">
        <f>MAX(E5:E49)</f>
        <v>0</v>
      </c>
      <c r="F55" s="38">
        <f>MAX(F5:F49)</f>
        <v>0</v>
      </c>
      <c r="G55" s="38">
        <f>MAX(G5:G49)</f>
        <v>0</v>
      </c>
      <c r="I55" s="38">
        <f>MAX(I5:I49)</f>
        <v>0</v>
      </c>
      <c r="J55" s="39"/>
      <c r="K55" s="38">
        <f>MAX(K5:K49)</f>
        <v>0</v>
      </c>
      <c r="L55" s="38">
        <f>MAX(L5:L49)</f>
        <v>0</v>
      </c>
      <c r="M55" s="209">
        <f>MAX(M5:M49)</f>
        <v>0</v>
      </c>
      <c r="O55" s="38">
        <f>MAX(O5:O49)</f>
        <v>0</v>
      </c>
      <c r="P55" s="39"/>
      <c r="Q55" s="38">
        <f>MAX(Q5:Q49)</f>
        <v>0</v>
      </c>
      <c r="R55" s="38">
        <f>MAX(R5:R49)</f>
        <v>0</v>
      </c>
      <c r="S55" s="38">
        <f>MAX(S5:S49)</f>
        <v>0</v>
      </c>
      <c r="T55" s="209">
        <f t="array" ref="T55">MAX(IF(T5:T49&lt;&gt;7.77,T5:T49))</f>
        <v>0</v>
      </c>
      <c r="V55" s="209">
        <f>MAX(V5:V49)</f>
        <v>0</v>
      </c>
      <c r="W55" s="39"/>
      <c r="X55" s="209">
        <f>MAX(X5:X49)</f>
        <v>0</v>
      </c>
      <c r="Y55" s="216">
        <f>MAX(Y5:Y49)</f>
        <v>0</v>
      </c>
      <c r="Z55" s="218">
        <f>MAX(Z5:Z49)</f>
        <v>0</v>
      </c>
      <c r="AB55" s="209">
        <f>MAX(AB5:AB49)</f>
        <v>0</v>
      </c>
      <c r="AE55" s="209">
        <f>MAX(AE5:AE49)</f>
        <v>0</v>
      </c>
    </row>
    <row r="56" spans="1:42">
      <c r="B56" s="385" t="s">
        <v>43</v>
      </c>
      <c r="C56" s="355"/>
      <c r="D56" s="40">
        <f>MIN(D5:D49)</f>
        <v>0</v>
      </c>
      <c r="E56" s="40">
        <f>MIN(E5:E49)</f>
        <v>0</v>
      </c>
      <c r="F56" s="40">
        <f>MIN(F5:F49)</f>
        <v>0</v>
      </c>
      <c r="G56" s="40">
        <f>MIN(G5:G49)</f>
        <v>0</v>
      </c>
      <c r="I56" s="40">
        <f>MIN(I5:I49)</f>
        <v>0</v>
      </c>
      <c r="J56" s="39"/>
      <c r="K56" s="40">
        <f>MIN(K5:K49)</f>
        <v>0</v>
      </c>
      <c r="L56" s="40">
        <f>MIN(L5:L49)</f>
        <v>0</v>
      </c>
      <c r="M56" s="209">
        <f>MIN(M5:M49)</f>
        <v>0</v>
      </c>
      <c r="O56" s="40">
        <f>MIN(O5:O49)</f>
        <v>0</v>
      </c>
      <c r="P56" s="39"/>
      <c r="Q56" s="40">
        <f>MIN(Q5:Q49)</f>
        <v>0</v>
      </c>
      <c r="R56" s="40">
        <f>MIN(R5:R49)</f>
        <v>0</v>
      </c>
      <c r="S56" s="40">
        <f>MIN(S5:S49)</f>
        <v>0</v>
      </c>
      <c r="T56" s="209">
        <f t="array" ref="T56">MIN(IF(T5:T49&lt;&gt;7.77,T5:T49))</f>
        <v>0</v>
      </c>
      <c r="V56" s="209">
        <f>MIN(V5:V49)</f>
        <v>0</v>
      </c>
      <c r="W56" s="39"/>
      <c r="X56" s="209">
        <f>MIN(X5:X49)</f>
        <v>0</v>
      </c>
      <c r="Y56" s="220">
        <f>MIN(Y5:Y49)</f>
        <v>0</v>
      </c>
      <c r="Z56" s="91">
        <f>MIN(Z5:Z49)</f>
        <v>0</v>
      </c>
      <c r="AB56" s="209">
        <f>MIN(AB5:AB49)</f>
        <v>0</v>
      </c>
      <c r="AE56" s="209">
        <f>MIN(AE5:AE49)</f>
        <v>0</v>
      </c>
    </row>
    <row r="57" spans="1:42" ht="15" customHeight="1">
      <c r="A57" s="384" t="s">
        <v>45</v>
      </c>
      <c r="B57" s="356" t="s">
        <v>46</v>
      </c>
      <c r="C57" s="356"/>
      <c r="D57" s="40" t="e">
        <f>AVERAGE(D5:D49)</f>
        <v>#DIV/0!</v>
      </c>
      <c r="E57" s="40" t="e">
        <f>AVERAGE(E5:E49)</f>
        <v>#DIV/0!</v>
      </c>
      <c r="F57" s="91" t="e">
        <f>AVERAGE(F5:F49)</f>
        <v>#DIV/0!</v>
      </c>
      <c r="G57" s="208" t="e">
        <f>AVERAGE(G5:G49)</f>
        <v>#DIV/0!</v>
      </c>
      <c r="I57" s="38">
        <f>AVERAGE(I5:I49)</f>
        <v>0</v>
      </c>
      <c r="J57" s="39"/>
      <c r="K57" s="40" t="e">
        <f>AVERAGE(K5:K49)</f>
        <v>#DIV/0!</v>
      </c>
      <c r="L57" s="40" t="e">
        <f>AVERAGE(L5:L49)</f>
        <v>#DIV/0!</v>
      </c>
      <c r="M57" s="209" t="e">
        <f>AVERAGE(M5:M49)</f>
        <v>#DIV/0!</v>
      </c>
      <c r="O57" s="208">
        <f>AVERAGE(O5:O49)</f>
        <v>0</v>
      </c>
      <c r="P57" s="46"/>
      <c r="Q57" s="40" t="e">
        <f>AVERAGE(Q5:Q49)</f>
        <v>#DIV/0!</v>
      </c>
      <c r="R57" s="40" t="e">
        <f>AVERAGE(R5:R49)</f>
        <v>#DIV/0!</v>
      </c>
      <c r="S57" s="40" t="e">
        <f>AVERAGE(S5:S49)</f>
        <v>#DIV/0!</v>
      </c>
      <c r="T57" s="209">
        <f t="array" ref="T57">AVERAGE(IF(T5:T49&lt;&gt;7.77,T5:T49))</f>
        <v>0</v>
      </c>
      <c r="V57" s="209">
        <f>AVERAGE(V5:V49)</f>
        <v>0</v>
      </c>
      <c r="W57" s="46"/>
      <c r="X57" s="209" t="e">
        <f>AVERAGE(X5:X49)</f>
        <v>#DIV/0!</v>
      </c>
      <c r="Y57" s="220" t="e">
        <f>AVERAGE(Y5:Y49)</f>
        <v>#DIV/0!</v>
      </c>
      <c r="Z57" s="91" t="e">
        <f>AVERAGE(Z5:Z49)</f>
        <v>#DIV/0!</v>
      </c>
      <c r="AB57" s="209">
        <f>AVERAGE(AB5:AB49)</f>
        <v>0</v>
      </c>
      <c r="AE57" s="209">
        <f>AVERAGE(AE5:AE49)</f>
        <v>0</v>
      </c>
      <c r="AJ57" s="44"/>
      <c r="AK57" s="45"/>
    </row>
    <row r="58" spans="1:42">
      <c r="A58" s="384"/>
      <c r="B58" s="355" t="s">
        <v>47</v>
      </c>
      <c r="C58" s="356"/>
      <c r="D58" s="47">
        <f>COUNTIF(D5:D49,"&gt;=10")</f>
        <v>0</v>
      </c>
      <c r="E58" s="47">
        <f>COUNTIF(E5:E49,"&gt;=10")</f>
        <v>0</v>
      </c>
      <c r="F58" s="90">
        <f>COUNTIF(F5:F49,"&gt;=10")</f>
        <v>0</v>
      </c>
      <c r="G58" s="47">
        <f>COUNTIF(G5:G49,"&gt;=10")</f>
        <v>0</v>
      </c>
      <c r="I58" s="47">
        <f>COUNTIF(I5:I49,"&gt;=10")</f>
        <v>0</v>
      </c>
      <c r="J58" s="48"/>
      <c r="K58" s="47">
        <f>COUNTIF(K5:K49,"&gt;=10")</f>
        <v>0</v>
      </c>
      <c r="L58" s="90">
        <f>COUNTIF(L5:L49,"&gt;=10")</f>
        <v>0</v>
      </c>
      <c r="M58" s="47">
        <f>COUNTIF(M5:M49,"&gt;=10")</f>
        <v>0</v>
      </c>
      <c r="O58" s="47">
        <f>COUNTIF(O5:O49,"&gt;=10")</f>
        <v>0</v>
      </c>
      <c r="P58" s="49"/>
      <c r="Q58" s="47">
        <f>COUNTIF(Q5:Q49,"&gt;=10")</f>
        <v>0</v>
      </c>
      <c r="R58" s="47">
        <f>COUNTIF(R5:R49,"&gt;=10")</f>
        <v>0</v>
      </c>
      <c r="S58" s="90">
        <f>COUNTIF(S5:S49,"&gt;=10")</f>
        <v>0</v>
      </c>
      <c r="T58" s="50">
        <f>COUNTIF(T5:T49,"&gt;=10")-COUNTIF(T5:T49,"=7,77")</f>
        <v>0</v>
      </c>
      <c r="V58" s="47">
        <f>COUNTIF(V5:V49,"&gt;=10")</f>
        <v>0</v>
      </c>
      <c r="W58" s="49"/>
      <c r="X58" s="47">
        <f>COUNTIF(X5:X49,"&gt;=10")</f>
        <v>0</v>
      </c>
      <c r="Y58" s="221">
        <f>COUNTIF(Y5:Y49,"&gt;=10")</f>
        <v>0</v>
      </c>
      <c r="Z58" s="90">
        <f>COUNTIF(Z5:Z49,"&gt;=10")</f>
        <v>0</v>
      </c>
      <c r="AB58" s="47">
        <f>COUNTIF(AB5:AB49,"&gt;=10")</f>
        <v>0</v>
      </c>
      <c r="AE58" s="47">
        <f>COUNTIF(AE5:AE49,"&gt;=10")</f>
        <v>0</v>
      </c>
      <c r="AJ58" s="44"/>
      <c r="AK58" s="45"/>
    </row>
    <row r="59" spans="1:42">
      <c r="A59" s="384"/>
      <c r="B59" s="350" t="s">
        <v>48</v>
      </c>
      <c r="C59" s="351"/>
      <c r="D59" s="52" t="e">
        <f>D58/(D58+D61)*100</f>
        <v>#DIV/0!</v>
      </c>
      <c r="E59" s="52" t="e">
        <f>E58/(E58+E61)*100</f>
        <v>#DIV/0!</v>
      </c>
      <c r="F59" s="52" t="e">
        <f>F58/(F58+F61)*100</f>
        <v>#DIV/0!</v>
      </c>
      <c r="G59" s="117" t="e">
        <f>G58/(G58+G61)*100</f>
        <v>#DIV/0!</v>
      </c>
      <c r="I59" s="81"/>
      <c r="J59" s="81"/>
      <c r="K59" s="52" t="e">
        <f>K58/(K58+K61)*100</f>
        <v>#DIV/0!</v>
      </c>
      <c r="L59" s="52" t="e">
        <f>L58/(L58+L61)*100</f>
        <v>#DIV/0!</v>
      </c>
      <c r="M59" s="52" t="e">
        <f>M58/(M58+M61)*100</f>
        <v>#DIV/0!</v>
      </c>
      <c r="O59" s="81"/>
      <c r="P59" s="81"/>
      <c r="Q59" s="52" t="e">
        <f t="shared" ref="Q59:T59" si="40">Q58/(Q58+Q61)*100</f>
        <v>#DIV/0!</v>
      </c>
      <c r="R59" s="52" t="e">
        <f t="shared" si="40"/>
        <v>#DIV/0!</v>
      </c>
      <c r="S59" s="52" t="e">
        <f t="shared" si="40"/>
        <v>#DIV/0!</v>
      </c>
      <c r="T59" s="52" t="e">
        <f t="shared" si="40"/>
        <v>#DIV/0!</v>
      </c>
      <c r="V59" s="49"/>
      <c r="W59" s="49"/>
      <c r="X59" s="52" t="e">
        <f>X58/(X58+X61)*100</f>
        <v>#DIV/0!</v>
      </c>
      <c r="Y59" s="222" t="e">
        <f>Y58/(Y58+Y61)*100</f>
        <v>#DIV/0!</v>
      </c>
      <c r="Z59" s="52" t="e">
        <f>Z58/(Z58+Z61)*100</f>
        <v>#DIV/0!</v>
      </c>
      <c r="AB59" s="49"/>
      <c r="AC59" s="49"/>
      <c r="AJ59" s="44"/>
      <c r="AK59" s="45"/>
    </row>
    <row r="60" spans="1:42" s="51" customFormat="1">
      <c r="A60" s="384"/>
      <c r="B60" s="43"/>
      <c r="C60" s="43"/>
      <c r="D60" s="46"/>
      <c r="E60" s="46"/>
      <c r="F60" s="46"/>
      <c r="G60" s="46"/>
      <c r="I60" s="46"/>
      <c r="J60" s="46"/>
      <c r="K60" s="46"/>
      <c r="L60" s="46"/>
      <c r="M60" s="46"/>
      <c r="O60" s="46"/>
      <c r="P60" s="17"/>
      <c r="Q60" s="46"/>
      <c r="R60" s="46"/>
      <c r="S60" s="46"/>
      <c r="T60" s="46"/>
      <c r="V60" s="46"/>
      <c r="W60" s="17"/>
      <c r="X60" s="17"/>
      <c r="Y60" s="17"/>
      <c r="Z60" s="17"/>
      <c r="AB60" s="17"/>
      <c r="AC60" s="46"/>
      <c r="AD60" s="16"/>
      <c r="AE60" s="16"/>
      <c r="AK60" s="43"/>
    </row>
    <row r="61" spans="1:42" ht="25.5" customHeight="1">
      <c r="A61" s="384"/>
      <c r="B61" s="350" t="s">
        <v>49</v>
      </c>
      <c r="C61" s="351"/>
      <c r="D61" s="52">
        <f>COUNTIF(D5:D49,"&lt;10")</f>
        <v>0</v>
      </c>
      <c r="E61" s="52">
        <f>COUNTIF(E5:E49,"&lt;10")</f>
        <v>0</v>
      </c>
      <c r="F61" s="52">
        <f>COUNTIF(F5:F49,"&lt;10")</f>
        <v>0</v>
      </c>
      <c r="G61" s="52">
        <f>COUNTIF(G5:G49,"&lt;10")</f>
        <v>0</v>
      </c>
      <c r="I61" s="52">
        <f>COUNTIF(I5:I49,"&lt;10")</f>
        <v>45</v>
      </c>
      <c r="J61" s="17"/>
      <c r="K61" s="52">
        <f>COUNTIF(K5:K49,"&lt;10")</f>
        <v>0</v>
      </c>
      <c r="L61" s="52">
        <f>COUNTIF(L5:L49,"&lt;10")</f>
        <v>0</v>
      </c>
      <c r="M61" s="52">
        <f>COUNTIF(M5:M49,"&lt;10")</f>
        <v>0</v>
      </c>
      <c r="O61" s="52">
        <f>COUNTIF(O5:O49,"&lt;10")</f>
        <v>45</v>
      </c>
      <c r="P61" s="17"/>
      <c r="Q61" s="52">
        <f>COUNTIF(Q5:Q49,"&lt;10")</f>
        <v>0</v>
      </c>
      <c r="R61" s="52">
        <f>COUNTIF(R5:R49,"&lt;10")</f>
        <v>0</v>
      </c>
      <c r="S61" s="52">
        <f>COUNTIF(S5:S49,"&lt;10")</f>
        <v>0</v>
      </c>
      <c r="T61" s="52">
        <f>COUNTIF(T5:T49,"&lt;10")</f>
        <v>0</v>
      </c>
      <c r="V61" s="52">
        <f>COUNTIF(V5:V49,"&lt;10")</f>
        <v>45</v>
      </c>
      <c r="W61" s="17"/>
      <c r="X61" s="52">
        <f>COUNTIF(X5:X49,"&lt;10")</f>
        <v>0</v>
      </c>
      <c r="Y61" s="52">
        <f>COUNTIF(Y5:Y49,"&lt;10")</f>
        <v>0</v>
      </c>
      <c r="Z61" s="52">
        <f>COUNTIF(Z5:Z49,"&lt;10")</f>
        <v>0</v>
      </c>
      <c r="AB61" s="17"/>
      <c r="AC61" s="81"/>
      <c r="AJ61" s="44"/>
      <c r="AK61" s="45"/>
    </row>
    <row r="62" spans="1:42">
      <c r="A62" s="384"/>
      <c r="B62" s="350" t="s">
        <v>48</v>
      </c>
      <c r="C62" s="351"/>
      <c r="D62" s="52" t="e">
        <f>D61/(D61+D58)*100</f>
        <v>#DIV/0!</v>
      </c>
      <c r="E62" s="52" t="e">
        <f>E61/(E61+E58)*100</f>
        <v>#DIV/0!</v>
      </c>
      <c r="F62" s="52" t="e">
        <f>F61/(F61+F58)*100</f>
        <v>#DIV/0!</v>
      </c>
      <c r="G62" s="52" t="e">
        <f>G61/(G61+G58)*100</f>
        <v>#DIV/0!</v>
      </c>
      <c r="I62" s="52">
        <f>I61/(I61+I58)*100</f>
        <v>100</v>
      </c>
      <c r="J62" s="17"/>
      <c r="K62" s="52" t="e">
        <f>K61/(K61+K58)*100</f>
        <v>#DIV/0!</v>
      </c>
      <c r="L62" s="52" t="e">
        <f>L61/(L61+L58)*100</f>
        <v>#DIV/0!</v>
      </c>
      <c r="M62" s="52" t="e">
        <f>M61/(M61+M58)*100</f>
        <v>#DIV/0!</v>
      </c>
      <c r="O62" s="52">
        <f>O61/(O61+O58)*100</f>
        <v>100</v>
      </c>
      <c r="P62" s="53"/>
      <c r="Q62" s="52" t="e">
        <f t="shared" ref="Q62:T62" si="41">Q61/(Q61+Q58)*100</f>
        <v>#DIV/0!</v>
      </c>
      <c r="R62" s="52" t="e">
        <f t="shared" si="41"/>
        <v>#DIV/0!</v>
      </c>
      <c r="S62" s="52" t="e">
        <f t="shared" si="41"/>
        <v>#DIV/0!</v>
      </c>
      <c r="T62" s="52" t="e">
        <f t="shared" si="41"/>
        <v>#DIV/0!</v>
      </c>
      <c r="V62" s="52">
        <f>V61/(V61+V58)*100</f>
        <v>100</v>
      </c>
      <c r="W62" s="81"/>
      <c r="X62" s="52" t="e">
        <f>X61/(X61+X58)*100</f>
        <v>#DIV/0!</v>
      </c>
      <c r="Y62" s="52" t="e">
        <f>Y61/(Y61+Y58)*100</f>
        <v>#DIV/0!</v>
      </c>
      <c r="Z62" s="52" t="e">
        <f>Z61/(Z61+Z58)*100</f>
        <v>#DIV/0!</v>
      </c>
      <c r="AB62" s="81"/>
      <c r="AC62" s="81"/>
      <c r="AJ62" s="44"/>
      <c r="AK62" s="45"/>
    </row>
    <row r="63" spans="1:42" s="51" customFormat="1">
      <c r="A63" s="54"/>
      <c r="B63" s="55"/>
      <c r="C63" s="55"/>
      <c r="D63" s="56"/>
      <c r="E63" s="56"/>
      <c r="F63" s="56"/>
      <c r="G63" s="56"/>
      <c r="H63" s="53"/>
      <c r="I63" s="53"/>
      <c r="J63" s="53"/>
      <c r="K63" s="56"/>
      <c r="L63" s="56"/>
      <c r="M63" s="56"/>
      <c r="N63" s="53"/>
      <c r="O63" s="53"/>
      <c r="P63" s="17"/>
      <c r="Q63" s="56"/>
      <c r="R63" s="56"/>
      <c r="S63" s="56"/>
      <c r="T63" s="56"/>
      <c r="U63" s="56"/>
      <c r="V63" s="56"/>
      <c r="W63" s="56"/>
      <c r="X63" s="53"/>
      <c r="AP63" s="43"/>
    </row>
    <row r="64" spans="1:42">
      <c r="AO64" s="44"/>
      <c r="AP64" s="45"/>
    </row>
    <row r="65" spans="1:42">
      <c r="N65" s="345" t="s">
        <v>46</v>
      </c>
      <c r="O65" s="345"/>
      <c r="P65" s="345"/>
      <c r="Q65" s="345"/>
      <c r="R65" s="345"/>
      <c r="AO65" s="44"/>
      <c r="AP65" s="45"/>
    </row>
    <row r="66" spans="1:42">
      <c r="N66" s="88" t="s">
        <v>70</v>
      </c>
      <c r="O66" s="89"/>
      <c r="P66" s="89"/>
      <c r="Q66" s="89"/>
      <c r="R66" s="89"/>
      <c r="S66" s="346">
        <f>AVERAGE(AE5:AE49)</f>
        <v>0</v>
      </c>
      <c r="T66" s="346"/>
      <c r="V66" s="347" t="s">
        <v>50</v>
      </c>
      <c r="W66" s="347"/>
      <c r="AM66" s="44"/>
      <c r="AN66" s="45"/>
    </row>
    <row r="67" spans="1:42" ht="15.75">
      <c r="G67" s="119" t="s">
        <v>67</v>
      </c>
      <c r="H67" s="119" t="s">
        <v>48</v>
      </c>
      <c r="N67" s="92" t="s">
        <v>16</v>
      </c>
      <c r="O67" s="93"/>
      <c r="P67" s="93"/>
      <c r="Q67" s="93"/>
      <c r="R67" s="94"/>
      <c r="S67" s="346">
        <f>I57</f>
        <v>0</v>
      </c>
      <c r="T67" s="346"/>
      <c r="V67" s="58" t="s">
        <v>51</v>
      </c>
      <c r="W67" s="118">
        <f>COUNTIF(AG5:AG49,V67)</f>
        <v>0</v>
      </c>
      <c r="X67" s="57"/>
      <c r="AA67" s="57"/>
      <c r="AB67" s="57"/>
      <c r="AC67" s="57"/>
      <c r="AD67" s="57"/>
      <c r="AM67" s="44"/>
      <c r="AN67" s="45"/>
    </row>
    <row r="68" spans="1:42">
      <c r="B68" s="386" t="s">
        <v>68</v>
      </c>
      <c r="C68" s="387"/>
      <c r="D68" s="387"/>
      <c r="E68" s="387"/>
      <c r="F68" s="388"/>
      <c r="G68" s="52">
        <f>COUNTIF(AE5:AE49,"&lt;10")</f>
        <v>45</v>
      </c>
      <c r="H68" s="223">
        <f>G68/(G68+G69)*100</f>
        <v>100</v>
      </c>
      <c r="N68" s="95" t="s">
        <v>66</v>
      </c>
      <c r="O68" s="96"/>
      <c r="P68" s="96"/>
      <c r="Q68" s="96"/>
      <c r="R68" s="97"/>
      <c r="S68" s="346">
        <f>O57</f>
        <v>0</v>
      </c>
      <c r="T68" s="346"/>
      <c r="V68" s="58" t="s">
        <v>52</v>
      </c>
      <c r="W68" s="118">
        <f>COUNTIF(AG5:AG49,V68)</f>
        <v>0</v>
      </c>
      <c r="X68" s="59"/>
      <c r="AA68" s="59"/>
      <c r="AB68" s="59"/>
      <c r="AC68" s="59"/>
      <c r="AM68" s="44"/>
      <c r="AN68" s="45"/>
    </row>
    <row r="69" spans="1:42">
      <c r="B69" s="386" t="s">
        <v>69</v>
      </c>
      <c r="C69" s="387"/>
      <c r="D69" s="387"/>
      <c r="E69" s="387"/>
      <c r="F69" s="388"/>
      <c r="G69" s="52">
        <f>COUNTIF(AE5:AE49,"&gt;=10")</f>
        <v>0</v>
      </c>
      <c r="H69" s="223">
        <f>G69/(G68+G69)*100</f>
        <v>0</v>
      </c>
      <c r="N69" s="98" t="s">
        <v>18</v>
      </c>
      <c r="O69" s="99"/>
      <c r="P69" s="99"/>
      <c r="Q69" s="99"/>
      <c r="R69" s="100"/>
      <c r="S69" s="346">
        <f>V57</f>
        <v>0</v>
      </c>
      <c r="T69" s="346"/>
      <c r="V69" s="58" t="s">
        <v>53</v>
      </c>
      <c r="W69" s="118">
        <f>COUNTIF(AG5:AG49,V69)</f>
        <v>0</v>
      </c>
      <c r="X69" s="59"/>
      <c r="AA69" s="59"/>
      <c r="AB69" s="59"/>
      <c r="AC69" s="59"/>
      <c r="AM69" s="44"/>
      <c r="AN69" s="45"/>
    </row>
    <row r="70" spans="1:42">
      <c r="A70" s="16"/>
      <c r="I70" s="59"/>
      <c r="J70" s="59"/>
      <c r="K70" s="59"/>
      <c r="L70" s="59"/>
      <c r="M70" s="59"/>
      <c r="N70" s="41" t="s">
        <v>120</v>
      </c>
      <c r="O70" s="42"/>
      <c r="P70" s="42"/>
      <c r="Q70" s="42"/>
      <c r="R70" s="85"/>
      <c r="S70" s="346">
        <f>AB57</f>
        <v>0</v>
      </c>
      <c r="T70" s="346"/>
      <c r="V70" s="60" t="s">
        <v>54</v>
      </c>
      <c r="W70" s="118">
        <f>COUNTIF(AG5:AG49,V70)</f>
        <v>0</v>
      </c>
      <c r="X70" s="59"/>
      <c r="AA70" s="59"/>
      <c r="AB70" s="59"/>
      <c r="AC70" s="59"/>
      <c r="AM70" s="44"/>
      <c r="AN70" s="45"/>
    </row>
    <row r="91" spans="1:28" s="81" customFormat="1">
      <c r="A91" s="352" t="s">
        <v>6</v>
      </c>
      <c r="B91" s="353"/>
      <c r="C91" s="337" t="str">
        <f>C1</f>
        <v/>
      </c>
      <c r="D91" s="338"/>
      <c r="E91" s="338"/>
      <c r="F91" s="339"/>
      <c r="G91" s="80"/>
      <c r="H91" s="352" t="s">
        <v>7</v>
      </c>
      <c r="I91" s="353"/>
      <c r="J91" s="337" t="str">
        <f>J1</f>
        <v/>
      </c>
      <c r="K91" s="338"/>
      <c r="L91" s="338"/>
      <c r="M91" s="339"/>
      <c r="N91" s="80"/>
      <c r="O91" s="352" t="s">
        <v>8</v>
      </c>
      <c r="P91" s="353"/>
      <c r="Q91" s="337" t="str">
        <f>Q1</f>
        <v/>
      </c>
      <c r="R91" s="338"/>
      <c r="S91" s="339"/>
      <c r="T91" s="80"/>
      <c r="U91" s="354" t="s">
        <v>9</v>
      </c>
      <c r="V91" s="353"/>
      <c r="W91" s="337" t="str">
        <f>W1</f>
        <v>2019-2018</v>
      </c>
      <c r="X91" s="338"/>
      <c r="Y91" s="339"/>
      <c r="Z91" s="80"/>
      <c r="AA91" s="80"/>
      <c r="AB91" s="80"/>
    </row>
    <row r="93" spans="1:28" ht="26.25">
      <c r="K93" s="370" t="s">
        <v>44</v>
      </c>
      <c r="L93" s="370"/>
      <c r="M93" s="370"/>
      <c r="N93" s="370"/>
      <c r="O93" s="370"/>
      <c r="P93" s="370"/>
      <c r="Q93" s="370"/>
      <c r="R93" s="370"/>
      <c r="T93" s="61"/>
      <c r="U93" s="61"/>
    </row>
    <row r="95" spans="1:28" ht="44.25">
      <c r="A95" s="367" t="s">
        <v>10</v>
      </c>
      <c r="B95" s="368"/>
      <c r="C95" s="62" t="s">
        <v>21</v>
      </c>
      <c r="D95" s="63" t="s">
        <v>48</v>
      </c>
      <c r="E95" s="62" t="s">
        <v>22</v>
      </c>
      <c r="F95" s="63" t="s">
        <v>48</v>
      </c>
      <c r="G95" s="62" t="s">
        <v>23</v>
      </c>
      <c r="H95" s="63" t="s">
        <v>48</v>
      </c>
      <c r="I95" s="62" t="s">
        <v>24</v>
      </c>
      <c r="J95" s="63" t="s">
        <v>48</v>
      </c>
      <c r="K95" s="20" t="s">
        <v>26</v>
      </c>
      <c r="L95" s="63" t="s">
        <v>48</v>
      </c>
    </row>
    <row r="96" spans="1:28" s="17" customFormat="1" ht="12">
      <c r="A96" s="365" t="s">
        <v>55</v>
      </c>
      <c r="B96" s="365"/>
      <c r="C96" s="86">
        <f>COUNTIF(D5:D49,"&lt;5")</f>
        <v>0</v>
      </c>
      <c r="D96" s="87" t="e">
        <f>C96/SUM(C96:C99)*100</f>
        <v>#DIV/0!</v>
      </c>
      <c r="E96" s="86">
        <f>COUNTIF(E5:E49,"&lt;5")</f>
        <v>0</v>
      </c>
      <c r="F96" s="87" t="e">
        <f>E96/SUM(E96:E99)*100</f>
        <v>#DIV/0!</v>
      </c>
      <c r="G96" s="86">
        <f>COUNTIF(F5:F49,"&lt;5")</f>
        <v>0</v>
      </c>
      <c r="H96" s="87" t="e">
        <f>G96/SUM(G96:G99)*100</f>
        <v>#DIV/0!</v>
      </c>
      <c r="I96" s="86">
        <f>COUNTIF(G5:G49,"&lt;5")</f>
        <v>0</v>
      </c>
      <c r="J96" s="87" t="e">
        <f>I96/SUM(I96:I99)*100</f>
        <v>#DIV/0!</v>
      </c>
      <c r="K96" s="86">
        <f>COUNTIF(I5:I49,"&lt;5")</f>
        <v>45</v>
      </c>
      <c r="L96" s="87">
        <f>K96/SUM(K96:K99)*100</f>
        <v>100</v>
      </c>
    </row>
    <row r="97" spans="1:12" s="17" customFormat="1" ht="12">
      <c r="A97" s="365" t="s">
        <v>56</v>
      </c>
      <c r="B97" s="365"/>
      <c r="C97" s="68">
        <f>COUNTIF(D5:D49,"&lt;10")-C96</f>
        <v>0</v>
      </c>
      <c r="D97" s="87" t="e">
        <f>C97/SUM(C96:C99)*100</f>
        <v>#DIV/0!</v>
      </c>
      <c r="E97" s="68">
        <f>COUNTIF(E5:E49,"&lt;10")-E96</f>
        <v>0</v>
      </c>
      <c r="F97" s="87" t="e">
        <f>E97/SUM(E96:E99)*100</f>
        <v>#DIV/0!</v>
      </c>
      <c r="G97" s="68">
        <f>COUNTIF(F5:F49,"&lt;10")-G96</f>
        <v>0</v>
      </c>
      <c r="H97" s="87" t="e">
        <f>G97/SUM(G96:G99)*100</f>
        <v>#DIV/0!</v>
      </c>
      <c r="I97" s="68">
        <f>COUNTIF(G5:G49,"&lt;10")-I96</f>
        <v>0</v>
      </c>
      <c r="J97" s="87" t="e">
        <f>I97/SUM(I96:I99)*100</f>
        <v>#DIV/0!</v>
      </c>
      <c r="K97" s="68">
        <f>COUNTIF(I5:I49,"&lt;10")-K96</f>
        <v>0</v>
      </c>
      <c r="L97" s="87">
        <f>K97/SUM(K96:K99)*100</f>
        <v>0</v>
      </c>
    </row>
    <row r="98" spans="1:12" s="17" customFormat="1" ht="12">
      <c r="A98" s="365" t="s">
        <v>57</v>
      </c>
      <c r="B98" s="365"/>
      <c r="C98" s="68">
        <f>COUNTIF(D5:D49,"&lt;15")-(C97+C96)</f>
        <v>0</v>
      </c>
      <c r="D98" s="87" t="e">
        <f>C98/SUM(C96:C99)*100</f>
        <v>#DIV/0!</v>
      </c>
      <c r="E98" s="68">
        <f>COUNTIF(E5:E49,"&lt;15")-(E97+E96)</f>
        <v>0</v>
      </c>
      <c r="F98" s="87" t="e">
        <f>E98/SUM(E96:E99)*100</f>
        <v>#DIV/0!</v>
      </c>
      <c r="G98" s="68">
        <f>COUNTIF(F5:F49,"&lt;15")-(G97+G96)</f>
        <v>0</v>
      </c>
      <c r="H98" s="87" t="e">
        <f>G98/SUM(G96:G99)*100</f>
        <v>#DIV/0!</v>
      </c>
      <c r="I98" s="68">
        <f>COUNTIF(G5:G49,"&lt;15")-(I97+I96)</f>
        <v>0</v>
      </c>
      <c r="J98" s="87" t="e">
        <f>I98/SUM(I96:I99)*100</f>
        <v>#DIV/0!</v>
      </c>
      <c r="K98" s="68">
        <f>COUNTIF(I5:I49,"&lt;15")-(K97+K96)</f>
        <v>0</v>
      </c>
      <c r="L98" s="87">
        <f>K98/SUM(K96:K99)*100</f>
        <v>0</v>
      </c>
    </row>
    <row r="99" spans="1:12" s="17" customFormat="1" ht="12">
      <c r="A99" s="365" t="s">
        <v>58</v>
      </c>
      <c r="B99" s="365"/>
      <c r="C99" s="68">
        <f>COUNTIF(D5:D49,"&lt;=20")-(C97+C96+C98)</f>
        <v>0</v>
      </c>
      <c r="D99" s="87" t="e">
        <f>C99/SUM(C96:C99)*100</f>
        <v>#DIV/0!</v>
      </c>
      <c r="E99" s="68">
        <f>COUNTIF(E5:E49,"&lt;=20")-(E97+E96+E98)</f>
        <v>0</v>
      </c>
      <c r="F99" s="87" t="e">
        <f>E99/SUM(E96:E99)*100</f>
        <v>#DIV/0!</v>
      </c>
      <c r="G99" s="68">
        <f>COUNTIF(F5:F49,"&lt;=20")-(G97+G96+G98)</f>
        <v>0</v>
      </c>
      <c r="H99" s="87" t="e">
        <f>G99/SUM(G96:G99)*100</f>
        <v>#DIV/0!</v>
      </c>
      <c r="I99" s="68">
        <f>COUNTIF(G5:G49,"&lt;=20")-(I97+I96+I98)</f>
        <v>0</v>
      </c>
      <c r="J99" s="87" t="e">
        <f>I99/SUM(I96:I99)*100</f>
        <v>#DIV/0!</v>
      </c>
      <c r="K99" s="68">
        <f>COUNTIF(I5:I49,"&lt;=20")-(K97+K96+K98)</f>
        <v>0</v>
      </c>
      <c r="L99" s="87">
        <f>K99/SUM(K96:K99)*100</f>
        <v>0</v>
      </c>
    </row>
    <row r="101" spans="1:12" ht="33">
      <c r="A101" s="64" t="s">
        <v>10</v>
      </c>
      <c r="B101" s="65"/>
      <c r="C101" s="19" t="s">
        <v>28</v>
      </c>
      <c r="D101" s="63" t="s">
        <v>48</v>
      </c>
      <c r="E101" s="19" t="s">
        <v>29</v>
      </c>
      <c r="F101" s="63" t="s">
        <v>48</v>
      </c>
      <c r="G101" s="19" t="s">
        <v>30</v>
      </c>
      <c r="H101" s="63" t="s">
        <v>48</v>
      </c>
      <c r="K101" s="20" t="s">
        <v>26</v>
      </c>
      <c r="L101" s="63" t="s">
        <v>48</v>
      </c>
    </row>
    <row r="102" spans="1:12">
      <c r="A102" s="66" t="s">
        <v>55</v>
      </c>
      <c r="B102" s="67"/>
      <c r="C102" s="86">
        <f>COUNTIF(K5:K49,"&lt;5")</f>
        <v>0</v>
      </c>
      <c r="D102" s="87" t="e">
        <f>C102/SUM(C102:C105)*100</f>
        <v>#DIV/0!</v>
      </c>
      <c r="E102" s="86">
        <f>COUNTIF(L5:L49,"&lt;5")</f>
        <v>0</v>
      </c>
      <c r="F102" s="87" t="e">
        <f>E102/SUM(E102:E105)*100</f>
        <v>#DIV/0!</v>
      </c>
      <c r="G102" s="86">
        <f>COUNTIF(M5:M49,"&lt;5")</f>
        <v>0</v>
      </c>
      <c r="H102" s="87" t="e">
        <f>G102/SUM(G102:G105)*100</f>
        <v>#DIV/0!</v>
      </c>
      <c r="I102" s="17"/>
      <c r="J102" s="17"/>
      <c r="K102" s="86">
        <f>COUNTIF(O5:O49,"&lt;5")</f>
        <v>45</v>
      </c>
      <c r="L102" s="87">
        <f>K102/SUM(K102:K105)*100</f>
        <v>100</v>
      </c>
    </row>
    <row r="103" spans="1:12">
      <c r="A103" s="66" t="s">
        <v>56</v>
      </c>
      <c r="B103" s="67"/>
      <c r="C103" s="68">
        <f>COUNTIF(K5:K49,"&lt;10")-C102</f>
        <v>0</v>
      </c>
      <c r="D103" s="87" t="e">
        <f>C103/SUM(C102:C105)*100</f>
        <v>#DIV/0!</v>
      </c>
      <c r="E103" s="68">
        <f>COUNTIF(L5:L49,"&lt;10")-E102</f>
        <v>0</v>
      </c>
      <c r="F103" s="87" t="e">
        <f>E103/SUM(E102:E105)*100</f>
        <v>#DIV/0!</v>
      </c>
      <c r="G103" s="68">
        <f>COUNTIF(M5:M49,"&lt;10")-G102</f>
        <v>0</v>
      </c>
      <c r="H103" s="87" t="e">
        <f>G103/SUM(G102:G105)*100</f>
        <v>#DIV/0!</v>
      </c>
      <c r="I103" s="17"/>
      <c r="J103" s="17"/>
      <c r="K103" s="68">
        <f>COUNTIF(O5:O49,"&lt;10")-K102</f>
        <v>0</v>
      </c>
      <c r="L103" s="87">
        <f>K103/SUM(K102:K105)*100</f>
        <v>0</v>
      </c>
    </row>
    <row r="104" spans="1:12">
      <c r="A104" s="66" t="s">
        <v>57</v>
      </c>
      <c r="B104" s="67"/>
      <c r="C104" s="68">
        <f>COUNTIF(K5:K49,"&lt;15")-(C103+C102)</f>
        <v>0</v>
      </c>
      <c r="D104" s="87" t="e">
        <f>C104/SUM(C102:C105)*100</f>
        <v>#DIV/0!</v>
      </c>
      <c r="E104" s="68">
        <f>COUNTIF(L5:L49,"&lt;15")-(E103+E102)</f>
        <v>0</v>
      </c>
      <c r="F104" s="87" t="e">
        <f>E104/SUM(E102:E105)*100</f>
        <v>#DIV/0!</v>
      </c>
      <c r="G104" s="68">
        <f>COUNTIF(M5:M49,"&lt;15")-(G103+G102)</f>
        <v>0</v>
      </c>
      <c r="H104" s="87" t="e">
        <f>G104/SUM(G102:G105)*100</f>
        <v>#DIV/0!</v>
      </c>
      <c r="I104" s="17"/>
      <c r="J104" s="17"/>
      <c r="K104" s="68">
        <f>COUNTIF(O5:O49,"&lt;15")-(K103+K102)</f>
        <v>0</v>
      </c>
      <c r="L104" s="87">
        <f>K104/SUM(K102:K105)*100</f>
        <v>0</v>
      </c>
    </row>
    <row r="105" spans="1:12">
      <c r="A105" s="66" t="s">
        <v>58</v>
      </c>
      <c r="B105" s="67"/>
      <c r="C105" s="68">
        <f>COUNTIF(K5:K49,"&lt;=20")-(C103+C102+C104)</f>
        <v>0</v>
      </c>
      <c r="D105" s="87" t="e">
        <f>C105/SUM(C102:C105)*100</f>
        <v>#DIV/0!</v>
      </c>
      <c r="E105" s="68">
        <f>COUNTIF(L5:L49,"&lt;=20")-(E103+E102+E104)</f>
        <v>0</v>
      </c>
      <c r="F105" s="87" t="e">
        <f>E105/SUM(E102:E105)*100</f>
        <v>#DIV/0!</v>
      </c>
      <c r="G105" s="68">
        <f>COUNTIF(M5:M49,"&lt;=20")-(G103+G102+G104)</f>
        <v>0</v>
      </c>
      <c r="H105" s="87" t="e">
        <f>G105/SUM(G102:G105)*100</f>
        <v>#DIV/0!</v>
      </c>
      <c r="I105" s="17"/>
      <c r="J105" s="17"/>
      <c r="K105" s="68">
        <f>COUNTIF(O5:O49,"&lt;=20")-(K103+K102+K104)</f>
        <v>0</v>
      </c>
      <c r="L105" s="87">
        <f>K105/SUM(K102:K105)*100</f>
        <v>0</v>
      </c>
    </row>
    <row r="108" spans="1:12" ht="44.25">
      <c r="A108" s="367" t="s">
        <v>10</v>
      </c>
      <c r="B108" s="368"/>
      <c r="C108" s="22" t="s">
        <v>31</v>
      </c>
      <c r="D108" s="63" t="s">
        <v>48</v>
      </c>
      <c r="E108" s="22" t="s">
        <v>32</v>
      </c>
      <c r="F108" s="63" t="s">
        <v>48</v>
      </c>
      <c r="G108" s="22" t="s">
        <v>33</v>
      </c>
      <c r="H108" s="63" t="s">
        <v>48</v>
      </c>
      <c r="I108" s="22" t="s">
        <v>34</v>
      </c>
      <c r="J108" s="63" t="s">
        <v>48</v>
      </c>
      <c r="K108" s="20" t="s">
        <v>26</v>
      </c>
      <c r="L108" s="63" t="s">
        <v>48</v>
      </c>
    </row>
    <row r="109" spans="1:12">
      <c r="A109" s="369" t="s">
        <v>55</v>
      </c>
      <c r="B109" s="369"/>
      <c r="C109" s="86">
        <f>COUNTIF(Q5:Q49,"&lt;5")</f>
        <v>0</v>
      </c>
      <c r="D109" s="87" t="e">
        <f>C109/SUM(C109:C112)*100</f>
        <v>#DIV/0!</v>
      </c>
      <c r="E109" s="86">
        <f>COUNTIF(R5:R49,"&lt;5")</f>
        <v>0</v>
      </c>
      <c r="F109" s="87" t="e">
        <f>E109/SUM(E109:E112)*100</f>
        <v>#DIV/0!</v>
      </c>
      <c r="G109" s="86">
        <f>COUNTIF(S5:S49,"&lt;5")</f>
        <v>0</v>
      </c>
      <c r="H109" s="87" t="e">
        <f>G109/SUM(G109:G112)*100</f>
        <v>#DIV/0!</v>
      </c>
      <c r="I109" s="86">
        <f>COUNTIF(T5:T49,"&lt;5")</f>
        <v>0</v>
      </c>
      <c r="J109" s="87" t="e">
        <f>I109/SUM(I109:I112)*100</f>
        <v>#DIV/0!</v>
      </c>
      <c r="K109" s="86">
        <f>COUNTIF(V5:V49,"&lt;5")</f>
        <v>45</v>
      </c>
      <c r="L109" s="69">
        <f>K109/SUM(K109:K112)*100</f>
        <v>100</v>
      </c>
    </row>
    <row r="110" spans="1:12">
      <c r="A110" s="369" t="s">
        <v>56</v>
      </c>
      <c r="B110" s="369"/>
      <c r="C110" s="68">
        <f>COUNTIF(Q5:Q49,"&lt;10")-C109</f>
        <v>0</v>
      </c>
      <c r="D110" s="87" t="e">
        <f>C110/SUM(C109:C112)*100</f>
        <v>#DIV/0!</v>
      </c>
      <c r="E110" s="68">
        <f>COUNTIF(R5:R49,"&lt;10")-E109</f>
        <v>0</v>
      </c>
      <c r="F110" s="87" t="e">
        <f>E110/SUM(E109:E112)*100</f>
        <v>#DIV/0!</v>
      </c>
      <c r="G110" s="68">
        <f>COUNTIF(S5:S49,"&lt;10")-G109</f>
        <v>0</v>
      </c>
      <c r="H110" s="87" t="e">
        <f>G110/SUM(G109:G112)*100</f>
        <v>#DIV/0!</v>
      </c>
      <c r="I110" s="68">
        <f>COUNTIF(T5:T49,"&lt;10")-I109</f>
        <v>0</v>
      </c>
      <c r="J110" s="87" t="e">
        <f>I110/SUM(I109:I112)*100</f>
        <v>#DIV/0!</v>
      </c>
      <c r="K110" s="68">
        <f>COUNTIF(V5:V49,"&lt;10")-K109</f>
        <v>0</v>
      </c>
      <c r="L110" s="69">
        <f>K110/SUM(K109:K112)*100</f>
        <v>0</v>
      </c>
    </row>
    <row r="111" spans="1:12">
      <c r="A111" s="369" t="s">
        <v>57</v>
      </c>
      <c r="B111" s="369"/>
      <c r="C111" s="68">
        <f>COUNTIF(Q5:Q49,"&lt;15")-(C110+C109)</f>
        <v>0</v>
      </c>
      <c r="D111" s="87" t="e">
        <f>C111/SUM(C109:C112)*100</f>
        <v>#DIV/0!</v>
      </c>
      <c r="E111" s="68">
        <f>COUNTIF(R5:R49,"&lt;15")-(E110+E109)</f>
        <v>0</v>
      </c>
      <c r="F111" s="87" t="e">
        <f>E111/SUM(E109:E112)*100</f>
        <v>#DIV/0!</v>
      </c>
      <c r="G111" s="68">
        <f>COUNTIF(S5:S49,"&lt;15")-(G110+G109)</f>
        <v>0</v>
      </c>
      <c r="H111" s="87" t="e">
        <f>G111/SUM(G109:G112)*100</f>
        <v>#DIV/0!</v>
      </c>
      <c r="I111" s="68">
        <f>COUNTIF(T5:T49,"&lt;15")-(I110+I109)</f>
        <v>0</v>
      </c>
      <c r="J111" s="87" t="e">
        <f>I111/SUM(I109:I112)*100</f>
        <v>#DIV/0!</v>
      </c>
      <c r="K111" s="68">
        <f>COUNTIF(V5:V49,"&lt;15")-(K110+K109)</f>
        <v>0</v>
      </c>
      <c r="L111" s="69">
        <f>K111/SUM(K109:K112)*100</f>
        <v>0</v>
      </c>
    </row>
    <row r="112" spans="1:12">
      <c r="A112" s="369" t="s">
        <v>58</v>
      </c>
      <c r="B112" s="369"/>
      <c r="C112" s="68">
        <f>COUNTIF(Q5:Q49,"&lt;=20")-(C110+C109+C111)</f>
        <v>0</v>
      </c>
      <c r="D112" s="87" t="e">
        <f>C112/SUM(C109:C112)*100</f>
        <v>#DIV/0!</v>
      </c>
      <c r="E112" s="68">
        <f>COUNTIF(R5:R49,"&lt;=20")-(E110+E109+E111)</f>
        <v>0</v>
      </c>
      <c r="F112" s="87" t="e">
        <f>E112/SUM(E109:E112)*100</f>
        <v>#DIV/0!</v>
      </c>
      <c r="G112" s="68">
        <f>COUNTIF(S5:S49,"&lt;=20")-(G110+G109+G111)</f>
        <v>0</v>
      </c>
      <c r="H112" s="87" t="e">
        <f>G112/SUM(G109:G112)*100</f>
        <v>#DIV/0!</v>
      </c>
      <c r="I112" s="68">
        <f>COUNTIF(T5:T49,"&lt;=20")-(I110+I109+I111)</f>
        <v>0</v>
      </c>
      <c r="J112" s="87" t="e">
        <f>I112/SUM(I109:I112)*100</f>
        <v>#DIV/0!</v>
      </c>
      <c r="K112" s="68">
        <f>COUNTIF(V5:V49,"&lt;=20")-(K110+K109+K111)</f>
        <v>0</v>
      </c>
      <c r="L112" s="69">
        <f>K112/SUM(K109:K112)*100</f>
        <v>0</v>
      </c>
    </row>
    <row r="115" spans="1:28" ht="75">
      <c r="A115" s="367" t="s">
        <v>10</v>
      </c>
      <c r="B115" s="368"/>
      <c r="C115" s="23" t="s">
        <v>35</v>
      </c>
      <c r="D115" s="63" t="s">
        <v>48</v>
      </c>
      <c r="E115" s="23" t="s">
        <v>36</v>
      </c>
      <c r="F115" s="63" t="s">
        <v>48</v>
      </c>
      <c r="G115" s="24" t="s">
        <v>37</v>
      </c>
      <c r="H115" s="63" t="s">
        <v>48</v>
      </c>
      <c r="K115" s="20" t="s">
        <v>26</v>
      </c>
      <c r="L115" s="63" t="s">
        <v>48</v>
      </c>
    </row>
    <row r="116" spans="1:28">
      <c r="A116" s="369" t="s">
        <v>55</v>
      </c>
      <c r="B116" s="369"/>
      <c r="C116" s="68">
        <f>COUNTIF(X5:X49,"&lt;5")</f>
        <v>0</v>
      </c>
      <c r="D116" s="87" t="e">
        <f>C116/SUM(C116:C119)*100</f>
        <v>#DIV/0!</v>
      </c>
      <c r="E116" s="68">
        <f>COUNTIF(Y5:Y49,"&lt;5")</f>
        <v>0</v>
      </c>
      <c r="F116" s="87" t="e">
        <f>E116/SUM(E116:E119)*100</f>
        <v>#DIV/0!</v>
      </c>
      <c r="G116" s="68">
        <f>COUNTIF(Z5:Z49,"&lt;5")</f>
        <v>0</v>
      </c>
      <c r="H116" s="87" t="e">
        <f>G116/SUM(G116:G119)*100</f>
        <v>#DIV/0!</v>
      </c>
      <c r="K116" s="68">
        <f>COUNTIF(AB5:AB49,"&lt;5")</f>
        <v>45</v>
      </c>
      <c r="L116" s="87">
        <f>K116/SUM(K116:K119)*100</f>
        <v>100</v>
      </c>
    </row>
    <row r="117" spans="1:28">
      <c r="A117" s="369" t="s">
        <v>56</v>
      </c>
      <c r="B117" s="369"/>
      <c r="C117" s="68">
        <f>COUNTIF(X5:X49,"&lt;10")-C116</f>
        <v>0</v>
      </c>
      <c r="D117" s="87" t="e">
        <f>C117/SUM(C116:C119)*100</f>
        <v>#DIV/0!</v>
      </c>
      <c r="E117" s="68">
        <f>COUNTIF(Y5:Y49,"&lt;10")-E116</f>
        <v>0</v>
      </c>
      <c r="F117" s="87" t="e">
        <f>E117/SUM(E116:E119)*100</f>
        <v>#DIV/0!</v>
      </c>
      <c r="G117" s="68">
        <f>COUNTIF(Z5:Z49,"&lt;10")-G116</f>
        <v>0</v>
      </c>
      <c r="H117" s="87" t="e">
        <f>G117/SUM(G116:G119)*100</f>
        <v>#DIV/0!</v>
      </c>
      <c r="K117" s="68">
        <f>COUNTIF(AB5:AB49,"&lt;10")-K116</f>
        <v>0</v>
      </c>
      <c r="L117" s="87">
        <f>K117/SUM(K116:K119)*100</f>
        <v>0</v>
      </c>
    </row>
    <row r="118" spans="1:28">
      <c r="A118" s="369" t="s">
        <v>57</v>
      </c>
      <c r="B118" s="369"/>
      <c r="C118" s="68">
        <f>COUNTIF(X5:X49,"&lt;15")-(C117+C116)</f>
        <v>0</v>
      </c>
      <c r="D118" s="87" t="e">
        <f>C118/SUM(C116:C119)*100</f>
        <v>#DIV/0!</v>
      </c>
      <c r="E118" s="68">
        <f>COUNTIF(Y5:Y49,"&lt;15")-(E117+E116)</f>
        <v>0</v>
      </c>
      <c r="F118" s="87" t="e">
        <f>E118/SUM(E116:E119)*100</f>
        <v>#DIV/0!</v>
      </c>
      <c r="G118" s="68">
        <f>COUNTIF(Z5:Z49,"&lt;15")-(G117+G116)</f>
        <v>0</v>
      </c>
      <c r="H118" s="87" t="e">
        <f>G118/SUM(G116:G119)*100</f>
        <v>#DIV/0!</v>
      </c>
      <c r="K118" s="68">
        <f>COUNTIF(AB5:AB49,"&lt;15")-(K117+K116)</f>
        <v>0</v>
      </c>
      <c r="L118" s="87">
        <f>K118/SUM(K116:K119)*100</f>
        <v>0</v>
      </c>
    </row>
    <row r="119" spans="1:28">
      <c r="A119" s="369" t="s">
        <v>58</v>
      </c>
      <c r="B119" s="369"/>
      <c r="C119" s="68">
        <f>COUNTIF(X5:X49,"&lt;=20")-(C117+C116+C118)</f>
        <v>0</v>
      </c>
      <c r="D119" s="87" t="e">
        <f>C119/SUM(C116:C119)*100</f>
        <v>#DIV/0!</v>
      </c>
      <c r="E119" s="68">
        <f>COUNTIF(Y5:Y49,"&lt;=20")-(E117+E116+E118)</f>
        <v>0</v>
      </c>
      <c r="F119" s="87" t="e">
        <f>E119/SUM(E116:E119)*100</f>
        <v>#DIV/0!</v>
      </c>
      <c r="G119" s="68">
        <f>COUNTIF(Z5:Z49,"&lt;=20")-(G117+G116+G118)</f>
        <v>0</v>
      </c>
      <c r="H119" s="87" t="e">
        <f>G119/SUM(G116:G119)*100</f>
        <v>#DIV/0!</v>
      </c>
      <c r="K119" s="68">
        <f>COUNTIF(AB5:AB49,"&lt;=20")-(K117+K116+K118)</f>
        <v>0</v>
      </c>
      <c r="L119" s="87">
        <f>K119/SUM(K116:K119)*100</f>
        <v>0</v>
      </c>
    </row>
    <row r="125" spans="1:28" s="81" customFormat="1">
      <c r="A125" s="352" t="s">
        <v>6</v>
      </c>
      <c r="B125" s="353"/>
      <c r="C125" s="337" t="str">
        <f>C1</f>
        <v/>
      </c>
      <c r="D125" s="338"/>
      <c r="E125" s="338"/>
      <c r="F125" s="338"/>
      <c r="G125" s="80"/>
      <c r="H125" s="354" t="s">
        <v>7</v>
      </c>
      <c r="I125" s="354"/>
      <c r="J125" s="337" t="str">
        <f>J1</f>
        <v/>
      </c>
      <c r="K125" s="338"/>
      <c r="L125" s="338"/>
      <c r="M125" s="338"/>
      <c r="N125" s="80"/>
      <c r="O125" s="354" t="s">
        <v>8</v>
      </c>
      <c r="P125" s="353"/>
      <c r="Q125" s="337" t="str">
        <f>Q1</f>
        <v/>
      </c>
      <c r="R125" s="338"/>
      <c r="S125" s="338"/>
      <c r="T125" s="80"/>
      <c r="U125" s="354" t="s">
        <v>9</v>
      </c>
      <c r="V125" s="353"/>
      <c r="W125" s="337" t="str">
        <f>W1</f>
        <v>2019-2018</v>
      </c>
      <c r="X125" s="338"/>
      <c r="Y125" s="338"/>
      <c r="Z125" s="80"/>
      <c r="AA125" s="80"/>
      <c r="AB125" s="80"/>
    </row>
    <row r="127" spans="1:28" ht="23.25">
      <c r="K127" s="342" t="s">
        <v>44</v>
      </c>
      <c r="L127" s="343"/>
      <c r="M127" s="343"/>
      <c r="N127" s="343"/>
      <c r="O127" s="343"/>
      <c r="P127" s="343"/>
      <c r="Q127" s="343"/>
      <c r="R127" s="344"/>
      <c r="S127" s="101"/>
      <c r="T127" s="101"/>
      <c r="U127" s="101"/>
    </row>
    <row r="128" spans="1:28" ht="18">
      <c r="M128" s="70" t="s">
        <v>59</v>
      </c>
    </row>
    <row r="130" spans="1:5" ht="36">
      <c r="B130" s="71"/>
      <c r="C130" s="72" t="s">
        <v>60</v>
      </c>
      <c r="D130" s="72" t="s">
        <v>61</v>
      </c>
      <c r="E130" s="71" t="s">
        <v>62</v>
      </c>
    </row>
    <row r="131" spans="1:5">
      <c r="B131" s="71" t="s">
        <v>63</v>
      </c>
      <c r="C131" s="25">
        <f>COUNTIFS(C5:C49,"أنثى",AE5:AE49,"&lt;10")</f>
        <v>0</v>
      </c>
      <c r="D131" s="25">
        <f>COUNTIFS(C5:C49,"أنثى",AE5:AE49,"&gt;=10")</f>
        <v>0</v>
      </c>
      <c r="E131" s="25">
        <f>SUM(C131:D131)</f>
        <v>0</v>
      </c>
    </row>
    <row r="132" spans="1:5">
      <c r="B132" s="71" t="s">
        <v>64</v>
      </c>
      <c r="C132" s="25">
        <f>COUNTIFS(C5:C49,"ذكر",AE5:AE49,"&lt;10")</f>
        <v>0</v>
      </c>
      <c r="D132" s="25">
        <f>COUNTIFS(C5:C49,"ذكر",AE5:AE49,"&gt;=10")</f>
        <v>0</v>
      </c>
      <c r="E132" s="25">
        <f>SUM(C132:D132)</f>
        <v>0</v>
      </c>
    </row>
    <row r="133" spans="1:5">
      <c r="B133" s="71" t="s">
        <v>62</v>
      </c>
      <c r="C133" s="25">
        <f>SUM(C131:C132)</f>
        <v>0</v>
      </c>
      <c r="D133" s="25">
        <f>SUM(D131:D132)</f>
        <v>0</v>
      </c>
      <c r="E133" s="73"/>
    </row>
    <row r="142" spans="1:5">
      <c r="A142" s="16"/>
    </row>
    <row r="143" spans="1:5">
      <c r="A143" s="16"/>
    </row>
    <row r="144" spans="1:5">
      <c r="A144" s="16"/>
    </row>
    <row r="145" spans="1:1">
      <c r="A145" s="16"/>
    </row>
    <row r="167" spans="1:28" s="81" customFormat="1">
      <c r="A167" s="352" t="s">
        <v>6</v>
      </c>
      <c r="B167" s="353"/>
      <c r="C167" s="337" t="str">
        <f>C1</f>
        <v/>
      </c>
      <c r="D167" s="338"/>
      <c r="E167" s="338"/>
      <c r="F167" s="339"/>
      <c r="G167" s="80"/>
      <c r="H167" s="352" t="s">
        <v>7</v>
      </c>
      <c r="I167" s="353"/>
      <c r="J167" s="337" t="str">
        <f>J1</f>
        <v/>
      </c>
      <c r="K167" s="338"/>
      <c r="L167" s="338"/>
      <c r="M167" s="339"/>
      <c r="N167" s="80"/>
      <c r="O167" s="352" t="s">
        <v>8</v>
      </c>
      <c r="P167" s="353"/>
      <c r="Q167" s="337" t="str">
        <f>Q1</f>
        <v/>
      </c>
      <c r="R167" s="338"/>
      <c r="S167" s="339"/>
      <c r="T167" s="80"/>
      <c r="U167" s="352" t="s">
        <v>9</v>
      </c>
      <c r="V167" s="353"/>
      <c r="W167" s="337" t="str">
        <f>W1</f>
        <v>2019-2018</v>
      </c>
      <c r="X167" s="338"/>
      <c r="Y167" s="338"/>
      <c r="Z167" s="80"/>
      <c r="AA167" s="80"/>
      <c r="AB167" s="80"/>
    </row>
    <row r="168" spans="1:28" ht="23.25">
      <c r="J168" s="357" t="s">
        <v>44</v>
      </c>
      <c r="K168" s="357"/>
      <c r="L168" s="357"/>
      <c r="M168" s="357"/>
      <c r="N168" s="357"/>
      <c r="O168" s="357"/>
      <c r="P168" s="357"/>
      <c r="Q168" s="357"/>
      <c r="R168" s="357"/>
      <c r="S168" s="357"/>
      <c r="T168" s="357"/>
      <c r="U168" s="357"/>
    </row>
    <row r="169" spans="1:28" ht="18">
      <c r="L169" s="70" t="s">
        <v>65</v>
      </c>
    </row>
    <row r="170" spans="1:28">
      <c r="C170" s="358" t="s">
        <v>16</v>
      </c>
      <c r="D170" s="359"/>
      <c r="E170" s="359"/>
      <c r="F170" s="360"/>
      <c r="H170" s="361" t="s">
        <v>17</v>
      </c>
      <c r="I170" s="362"/>
      <c r="J170" s="362"/>
      <c r="K170" s="363"/>
      <c r="P170" s="364" t="s">
        <v>18</v>
      </c>
      <c r="Q170" s="364"/>
      <c r="R170" s="364"/>
      <c r="S170" s="364"/>
      <c r="V170" s="366" t="s">
        <v>120</v>
      </c>
      <c r="W170" s="366"/>
      <c r="X170" s="366"/>
      <c r="Y170" s="366"/>
    </row>
    <row r="171" spans="1:28" ht="24">
      <c r="C171" s="71"/>
      <c r="D171" s="72" t="s">
        <v>60</v>
      </c>
      <c r="E171" s="72" t="s">
        <v>61</v>
      </c>
      <c r="F171" s="71" t="s">
        <v>62</v>
      </c>
      <c r="H171" s="71"/>
      <c r="I171" s="72" t="s">
        <v>60</v>
      </c>
      <c r="J171" s="72" t="s">
        <v>61</v>
      </c>
      <c r="K171" s="71" t="s">
        <v>62</v>
      </c>
      <c r="P171" s="71"/>
      <c r="Q171" s="72" t="s">
        <v>60</v>
      </c>
      <c r="R171" s="72" t="s">
        <v>61</v>
      </c>
      <c r="S171" s="71" t="s">
        <v>62</v>
      </c>
      <c r="T171" s="74"/>
      <c r="V171" s="71"/>
      <c r="W171" s="72" t="s">
        <v>60</v>
      </c>
      <c r="X171" s="72" t="s">
        <v>61</v>
      </c>
      <c r="Y171" s="71" t="s">
        <v>62</v>
      </c>
    </row>
    <row r="172" spans="1:28">
      <c r="C172" s="71" t="s">
        <v>63</v>
      </c>
      <c r="D172" s="25">
        <f>COUNTIFS(C5:C49,"أنثى",I5:I49,"&lt;10")</f>
        <v>0</v>
      </c>
      <c r="E172" s="25">
        <f>COUNTIFS(C5:C49,"أنثى",I5:I49,"&gt;=10")</f>
        <v>0</v>
      </c>
      <c r="F172" s="25">
        <f>SUM(D172:E172)</f>
        <v>0</v>
      </c>
      <c r="H172" s="71" t="s">
        <v>63</v>
      </c>
      <c r="I172" s="25">
        <f>COUNTIFS(C5:C49,"أنثى",O5:O49,"&lt;10")</f>
        <v>0</v>
      </c>
      <c r="J172" s="25">
        <f>COUNTIFS(C5:C49,"أنثى",O5:O49,"&gt;=10")</f>
        <v>0</v>
      </c>
      <c r="K172" s="25">
        <f>SUM(I172:J172)</f>
        <v>0</v>
      </c>
      <c r="P172" s="71" t="s">
        <v>63</v>
      </c>
      <c r="Q172" s="25">
        <f>COUNTIFS(C5:C49,"أنثى",V5:V49,"&lt;10")</f>
        <v>0</v>
      </c>
      <c r="R172" s="25">
        <f>COUNTIFS(C5:C49,"أنثى",V5:V49,"&gt;=10")</f>
        <v>0</v>
      </c>
      <c r="S172" s="25">
        <f>SUM(Q172:R172)</f>
        <v>0</v>
      </c>
      <c r="T172" s="73"/>
      <c r="V172" s="71" t="s">
        <v>63</v>
      </c>
      <c r="W172" s="25">
        <f>COUNTIFS(C5:C49,"أنثى",AB5:AB49,"&lt;10")</f>
        <v>0</v>
      </c>
      <c r="X172" s="25">
        <f>COUNTIFS(C5:C49,"أنثى",AB5:AB49,"&gt;=10")</f>
        <v>0</v>
      </c>
      <c r="Y172" s="25">
        <f>SUM(W172:X172)</f>
        <v>0</v>
      </c>
    </row>
    <row r="173" spans="1:28">
      <c r="C173" s="71" t="s">
        <v>64</v>
      </c>
      <c r="D173" s="25">
        <f>COUNTIFS(C5:C49,"ذكر",I5:I49,"&lt;10")</f>
        <v>0</v>
      </c>
      <c r="E173" s="25">
        <f>COUNTIFS(C5:C49,"ذكر",I5:I49,"&gt;=10")</f>
        <v>0</v>
      </c>
      <c r="F173" s="25">
        <f>SUM(D173:E173)</f>
        <v>0</v>
      </c>
      <c r="H173" s="71" t="s">
        <v>64</v>
      </c>
      <c r="I173" s="25">
        <f>COUNTIFS(C5:C49,"ذكر",O5:O49,"&lt;10")</f>
        <v>0</v>
      </c>
      <c r="J173" s="25">
        <f>COUNTIFS(C5:C49,"ذكر",O5:O49,"&gt;=10")</f>
        <v>0</v>
      </c>
      <c r="K173" s="25">
        <f>SUM(I173:J173)</f>
        <v>0</v>
      </c>
      <c r="P173" s="71" t="s">
        <v>64</v>
      </c>
      <c r="Q173" s="25">
        <f>COUNTIFS(C5:C49,"ذكر",V5:V49,"&lt;10")</f>
        <v>0</v>
      </c>
      <c r="R173" s="25">
        <f>COUNTIFS(C5:C49,"ذكر",V5:V49,"&gt;=10")</f>
        <v>0</v>
      </c>
      <c r="S173" s="25">
        <f>SUM(Q173:R173)</f>
        <v>0</v>
      </c>
      <c r="T173" s="73"/>
      <c r="V173" s="71" t="s">
        <v>64</v>
      </c>
      <c r="W173" s="25">
        <f>COUNTIFS(C5:C49,"ذكر",AB5:AB49,"&lt;10")</f>
        <v>0</v>
      </c>
      <c r="X173" s="25">
        <f>COUNTIFS(C5:C49,"ذكر",AB5:AB49,"&gt;=10")</f>
        <v>0</v>
      </c>
      <c r="Y173" s="25">
        <f>SUM(W173:X173)</f>
        <v>0</v>
      </c>
    </row>
    <row r="174" spans="1:28">
      <c r="C174" s="71" t="s">
        <v>62</v>
      </c>
      <c r="D174" s="25">
        <f>SUM(D172:D173)</f>
        <v>0</v>
      </c>
      <c r="E174" s="25">
        <f>SUM(E172:E173)</f>
        <v>0</v>
      </c>
      <c r="H174" s="71" t="s">
        <v>62</v>
      </c>
      <c r="I174" s="25">
        <f>SUM(I172:I173)</f>
        <v>0</v>
      </c>
      <c r="J174" s="25">
        <f>SUM(J172:J173)</f>
        <v>0</v>
      </c>
      <c r="P174" s="71" t="s">
        <v>62</v>
      </c>
      <c r="Q174" s="25">
        <f>SUM(Q172:Q173)</f>
        <v>0</v>
      </c>
      <c r="R174" s="25">
        <f>SUM(R172:R173)</f>
        <v>0</v>
      </c>
      <c r="V174" s="71" t="s">
        <v>62</v>
      </c>
      <c r="W174" s="25">
        <f>SUM(W172:W173)</f>
        <v>0</v>
      </c>
      <c r="X174" s="25">
        <f>SUM(X172:X173)</f>
        <v>0</v>
      </c>
    </row>
  </sheetData>
  <sheetProtection formatCells="0" formatColumns="0" formatRows="0" insertColumns="0" insertRows="0" insertHyperlinks="0" deleteColumns="0" deleteRows="0" sort="0" autoFilter="0" pivotTables="0"/>
  <mergeCells count="85">
    <mergeCell ref="A1:B1"/>
    <mergeCell ref="A125:B125"/>
    <mergeCell ref="O125:P125"/>
    <mergeCell ref="U125:V125"/>
    <mergeCell ref="O167:P167"/>
    <mergeCell ref="U167:V167"/>
    <mergeCell ref="A167:B167"/>
    <mergeCell ref="O1:P1"/>
    <mergeCell ref="U1:V1"/>
    <mergeCell ref="A57:A62"/>
    <mergeCell ref="B55:C55"/>
    <mergeCell ref="B56:C56"/>
    <mergeCell ref="Q91:S91"/>
    <mergeCell ref="B69:F69"/>
    <mergeCell ref="B68:F68"/>
    <mergeCell ref="B57:C57"/>
    <mergeCell ref="AD3:AG3"/>
    <mergeCell ref="C1:F1"/>
    <mergeCell ref="H1:I1"/>
    <mergeCell ref="J1:M1"/>
    <mergeCell ref="Q1:S1"/>
    <mergeCell ref="D3:J3"/>
    <mergeCell ref="K3:P3"/>
    <mergeCell ref="X3:AC3"/>
    <mergeCell ref="Q3:W3"/>
    <mergeCell ref="V170:Y170"/>
    <mergeCell ref="Q51:S51"/>
    <mergeCell ref="A115:B115"/>
    <mergeCell ref="A116:B116"/>
    <mergeCell ref="A117:B117"/>
    <mergeCell ref="A118:B118"/>
    <mergeCell ref="A119:B119"/>
    <mergeCell ref="C125:F125"/>
    <mergeCell ref="A99:B99"/>
    <mergeCell ref="A108:B108"/>
    <mergeCell ref="A109:B109"/>
    <mergeCell ref="A110:B110"/>
    <mergeCell ref="A111:B111"/>
    <mergeCell ref="A112:B112"/>
    <mergeCell ref="K93:R93"/>
    <mergeCell ref="A95:B95"/>
    <mergeCell ref="J168:U168"/>
    <mergeCell ref="C170:F170"/>
    <mergeCell ref="H170:K170"/>
    <mergeCell ref="P170:S170"/>
    <mergeCell ref="A96:B96"/>
    <mergeCell ref="A97:B97"/>
    <mergeCell ref="A98:B98"/>
    <mergeCell ref="H125:I125"/>
    <mergeCell ref="J125:M125"/>
    <mergeCell ref="Q125:S125"/>
    <mergeCell ref="C167:F167"/>
    <mergeCell ref="H167:I167"/>
    <mergeCell ref="J167:M167"/>
    <mergeCell ref="Q167:S167"/>
    <mergeCell ref="B61:C61"/>
    <mergeCell ref="B62:C62"/>
    <mergeCell ref="O51:P51"/>
    <mergeCell ref="U51:V51"/>
    <mergeCell ref="O91:P91"/>
    <mergeCell ref="U91:V91"/>
    <mergeCell ref="A91:B91"/>
    <mergeCell ref="A51:B51"/>
    <mergeCell ref="B58:C58"/>
    <mergeCell ref="B59:C59"/>
    <mergeCell ref="H51:I51"/>
    <mergeCell ref="C51:F51"/>
    <mergeCell ref="C91:F91"/>
    <mergeCell ref="H91:I91"/>
    <mergeCell ref="W51:Y51"/>
    <mergeCell ref="W1:Y1"/>
    <mergeCell ref="W125:Y125"/>
    <mergeCell ref="W167:Y167"/>
    <mergeCell ref="K127:R127"/>
    <mergeCell ref="N65:R65"/>
    <mergeCell ref="S66:T66"/>
    <mergeCell ref="S67:T67"/>
    <mergeCell ref="S68:T68"/>
    <mergeCell ref="W91:Y91"/>
    <mergeCell ref="V66:W66"/>
    <mergeCell ref="S69:T69"/>
    <mergeCell ref="S70:T70"/>
    <mergeCell ref="J51:M51"/>
    <mergeCell ref="J91:M91"/>
    <mergeCell ref="K52:V52"/>
  </mergeCells>
  <conditionalFormatting sqref="M5:M49">
    <cfRule type="cellIs" dxfId="210" priority="75" stopIfTrue="1" operator="equal">
      <formula>$M$56</formula>
    </cfRule>
    <cfRule type="cellIs" dxfId="209" priority="76" stopIfTrue="1" operator="equal">
      <formula>$M$55</formula>
    </cfRule>
  </conditionalFormatting>
  <conditionalFormatting sqref="R5:R49">
    <cfRule type="cellIs" dxfId="208" priority="77" stopIfTrue="1" operator="equal">
      <formula>$R$56</formula>
    </cfRule>
    <cfRule type="cellIs" dxfId="207" priority="78" stopIfTrue="1" operator="equal">
      <formula>$R$55</formula>
    </cfRule>
  </conditionalFormatting>
  <conditionalFormatting sqref="S5:S49">
    <cfRule type="cellIs" dxfId="206" priority="79" stopIfTrue="1" operator="equal">
      <formula>$S$56</formula>
    </cfRule>
    <cfRule type="cellIs" dxfId="205" priority="80" stopIfTrue="1" operator="equal">
      <formula>$S$55</formula>
    </cfRule>
  </conditionalFormatting>
  <conditionalFormatting sqref="T5:T49">
    <cfRule type="cellIs" dxfId="204" priority="81" stopIfTrue="1" operator="equal">
      <formula>$T$56</formula>
    </cfRule>
    <cfRule type="cellIs" dxfId="203" priority="82" stopIfTrue="1" operator="equal">
      <formula>$T$55</formula>
    </cfRule>
    <cfRule type="cellIs" dxfId="202" priority="83" stopIfTrue="1" operator="equal">
      <formula>7.77</formula>
    </cfRule>
  </conditionalFormatting>
  <conditionalFormatting sqref="X5:X49">
    <cfRule type="cellIs" dxfId="201" priority="84" stopIfTrue="1" operator="equal">
      <formula>$X$56</formula>
    </cfRule>
    <cfRule type="cellIs" dxfId="200" priority="85" stopIfTrue="1" operator="equal">
      <formula>$X$55</formula>
    </cfRule>
  </conditionalFormatting>
  <conditionalFormatting sqref="Y5:Y49">
    <cfRule type="cellIs" dxfId="199" priority="86" stopIfTrue="1" operator="equal">
      <formula>$Y$56</formula>
    </cfRule>
    <cfRule type="cellIs" dxfId="198" priority="87" stopIfTrue="1" operator="equal">
      <formula>$Y$55</formula>
    </cfRule>
  </conditionalFormatting>
  <conditionalFormatting sqref="K5:K49">
    <cfRule type="cellIs" dxfId="197" priority="88" stopIfTrue="1" operator="equal">
      <formula>$K$56</formula>
    </cfRule>
    <cfRule type="cellIs" dxfId="196" priority="89" stopIfTrue="1" operator="equal">
      <formula>$K$55</formula>
    </cfRule>
  </conditionalFormatting>
  <conditionalFormatting sqref="G5:G49">
    <cfRule type="cellIs" dxfId="195" priority="90" stopIfTrue="1" operator="equal">
      <formula>$G$56</formula>
    </cfRule>
    <cfRule type="cellIs" dxfId="194" priority="91" stopIfTrue="1" operator="equal">
      <formula>$G$55</formula>
    </cfRule>
  </conditionalFormatting>
  <conditionalFormatting sqref="F5:F49">
    <cfRule type="cellIs" dxfId="193" priority="92" stopIfTrue="1" operator="equal">
      <formula>$F$56</formula>
    </cfRule>
    <cfRule type="cellIs" dxfId="192" priority="93" stopIfTrue="1" operator="equal">
      <formula>$F$55</formula>
    </cfRule>
  </conditionalFormatting>
  <conditionalFormatting sqref="E5:E49">
    <cfRule type="cellIs" dxfId="191" priority="94" stopIfTrue="1" operator="equal">
      <formula>$E$56</formula>
    </cfRule>
    <cfRule type="cellIs" dxfId="190" priority="95" stopIfTrue="1" operator="equal">
      <formula>$E$55</formula>
    </cfRule>
  </conditionalFormatting>
  <conditionalFormatting sqref="D5:D49">
    <cfRule type="cellIs" dxfId="189" priority="96" stopIfTrue="1" operator="equal">
      <formula>$D$56</formula>
    </cfRule>
    <cfRule type="cellIs" dxfId="188" priority="97" stopIfTrue="1" operator="equal">
      <formula>$D$55</formula>
    </cfRule>
  </conditionalFormatting>
  <conditionalFormatting sqref="L5:L49">
    <cfRule type="cellIs" dxfId="187" priority="102" stopIfTrue="1" operator="equal">
      <formula>$L$56</formula>
    </cfRule>
    <cfRule type="cellIs" dxfId="186" priority="103" stopIfTrue="1" operator="equal">
      <formula>$L$55</formula>
    </cfRule>
  </conditionalFormatting>
  <conditionalFormatting sqref="Q5:Q49">
    <cfRule type="cellIs" dxfId="185" priority="106" stopIfTrue="1" operator="equal">
      <formula>$Q$56</formula>
    </cfRule>
    <cfRule type="cellIs" dxfId="184" priority="107" stopIfTrue="1" operator="equal">
      <formula>$Q$55</formula>
    </cfRule>
  </conditionalFormatting>
  <conditionalFormatting sqref="Z5:Z49">
    <cfRule type="cellIs" dxfId="183" priority="110" stopIfTrue="1" operator="equal">
      <formula>$Z$56</formula>
    </cfRule>
    <cfRule type="cellIs" dxfId="182" priority="111" stopIfTrue="1" operator="equal">
      <formula>$Z$55</formula>
    </cfRule>
  </conditionalFormatting>
  <dataValidations count="2">
    <dataValidation type="decimal" allowBlank="1" showInputMessage="1" showErrorMessage="1" errorTitle="تصحيح العدد" error="العدد يجب أن يكون بين 0 و 20" sqref="K5:M49 JC5:JE49 SY5:TA49 ACU5:ACW49 AMQ5:AMS49 AWM5:AWO49 BGI5:BGK49 BQE5:BQG49 CAA5:CAC49 CJW5:CJY49 CTS5:CTU49 DDO5:DDQ49 DNK5:DNM49 DXG5:DXI49 EHC5:EHE49 EQY5:ERA49 FAU5:FAW49 FKQ5:FKS49 FUM5:FUO49 GEI5:GEK49 GOE5:GOG49 GYA5:GYC49 HHW5:HHY49 HRS5:HRU49 IBO5:IBQ49 ILK5:ILM49 IVG5:IVI49 JFC5:JFE49 JOY5:JPA49 JYU5:JYW49 KIQ5:KIS49 KSM5:KSO49 LCI5:LCK49 LME5:LMG49 LWA5:LWC49 MFW5:MFY49 MPS5:MPU49 MZO5:MZQ49 NJK5:NJM49 NTG5:NTI49 ODC5:ODE49 OMY5:ONA49 OWU5:OWW49 PGQ5:PGS49 PQM5:PQO49 QAI5:QAK49 QKE5:QKG49 QUA5:QUC49 RDW5:RDY49 RNS5:RNU49 RXO5:RXQ49 SHK5:SHM49 SRG5:SRI49 TBC5:TBE49 TKY5:TLA49 TUU5:TUW49 UEQ5:UES49 UOM5:UOO49 UYI5:UYK49 VIE5:VIG49 VSA5:VSC49 WBW5:WBY49 WLS5:WLU49 WVO5:WVQ49 K65550:M65584 JF65550:JH65584 TB65550:TD65584 ACX65550:ACZ65584 AMT65550:AMV65584 AWP65550:AWR65584 BGL65550:BGN65584 BQH65550:BQJ65584 CAD65550:CAF65584 CJZ65550:CKB65584 CTV65550:CTX65584 DDR65550:DDT65584 DNN65550:DNP65584 DXJ65550:DXL65584 EHF65550:EHH65584 ERB65550:ERD65584 FAX65550:FAZ65584 FKT65550:FKV65584 FUP65550:FUR65584 GEL65550:GEN65584 GOH65550:GOJ65584 GYD65550:GYF65584 HHZ65550:HIB65584 HRV65550:HRX65584 IBR65550:IBT65584 ILN65550:ILP65584 IVJ65550:IVL65584 JFF65550:JFH65584 JPB65550:JPD65584 JYX65550:JYZ65584 KIT65550:KIV65584 KSP65550:KSR65584 LCL65550:LCN65584 LMH65550:LMJ65584 LWD65550:LWF65584 MFZ65550:MGB65584 MPV65550:MPX65584 MZR65550:MZT65584 NJN65550:NJP65584 NTJ65550:NTL65584 ODF65550:ODH65584 ONB65550:OND65584 OWX65550:OWZ65584 PGT65550:PGV65584 PQP65550:PQR65584 QAL65550:QAN65584 QKH65550:QKJ65584 QUD65550:QUF65584 RDZ65550:REB65584 RNV65550:RNX65584 RXR65550:RXT65584 SHN65550:SHP65584 SRJ65550:SRL65584 TBF65550:TBH65584 TLB65550:TLD65584 TUX65550:TUZ65584 UET65550:UEV65584 UOP65550:UOR65584 UYL65550:UYN65584 VIH65550:VIJ65584 VSD65550:VSF65584 WBZ65550:WCB65584 WLV65550:WLX65584 WVR65550:WVT65584 K131086:M131120 JF131086:JH131120 TB131086:TD131120 ACX131086:ACZ131120 AMT131086:AMV131120 AWP131086:AWR131120 BGL131086:BGN131120 BQH131086:BQJ131120 CAD131086:CAF131120 CJZ131086:CKB131120 CTV131086:CTX131120 DDR131086:DDT131120 DNN131086:DNP131120 DXJ131086:DXL131120 EHF131086:EHH131120 ERB131086:ERD131120 FAX131086:FAZ131120 FKT131086:FKV131120 FUP131086:FUR131120 GEL131086:GEN131120 GOH131086:GOJ131120 GYD131086:GYF131120 HHZ131086:HIB131120 HRV131086:HRX131120 IBR131086:IBT131120 ILN131086:ILP131120 IVJ131086:IVL131120 JFF131086:JFH131120 JPB131086:JPD131120 JYX131086:JYZ131120 KIT131086:KIV131120 KSP131086:KSR131120 LCL131086:LCN131120 LMH131086:LMJ131120 LWD131086:LWF131120 MFZ131086:MGB131120 MPV131086:MPX131120 MZR131086:MZT131120 NJN131086:NJP131120 NTJ131086:NTL131120 ODF131086:ODH131120 ONB131086:OND131120 OWX131086:OWZ131120 PGT131086:PGV131120 PQP131086:PQR131120 QAL131086:QAN131120 QKH131086:QKJ131120 QUD131086:QUF131120 RDZ131086:REB131120 RNV131086:RNX131120 RXR131086:RXT131120 SHN131086:SHP131120 SRJ131086:SRL131120 TBF131086:TBH131120 TLB131086:TLD131120 TUX131086:TUZ131120 UET131086:UEV131120 UOP131086:UOR131120 UYL131086:UYN131120 VIH131086:VIJ131120 VSD131086:VSF131120 WBZ131086:WCB131120 WLV131086:WLX131120 WVR131086:WVT131120 K196622:M196656 JF196622:JH196656 TB196622:TD196656 ACX196622:ACZ196656 AMT196622:AMV196656 AWP196622:AWR196656 BGL196622:BGN196656 BQH196622:BQJ196656 CAD196622:CAF196656 CJZ196622:CKB196656 CTV196622:CTX196656 DDR196622:DDT196656 DNN196622:DNP196656 DXJ196622:DXL196656 EHF196622:EHH196656 ERB196622:ERD196656 FAX196622:FAZ196656 FKT196622:FKV196656 FUP196622:FUR196656 GEL196622:GEN196656 GOH196622:GOJ196656 GYD196622:GYF196656 HHZ196622:HIB196656 HRV196622:HRX196656 IBR196622:IBT196656 ILN196622:ILP196656 IVJ196622:IVL196656 JFF196622:JFH196656 JPB196622:JPD196656 JYX196622:JYZ196656 KIT196622:KIV196656 KSP196622:KSR196656 LCL196622:LCN196656 LMH196622:LMJ196656 LWD196622:LWF196656 MFZ196622:MGB196656 MPV196622:MPX196656 MZR196622:MZT196656 NJN196622:NJP196656 NTJ196622:NTL196656 ODF196622:ODH196656 ONB196622:OND196656 OWX196622:OWZ196656 PGT196622:PGV196656 PQP196622:PQR196656 QAL196622:QAN196656 QKH196622:QKJ196656 QUD196622:QUF196656 RDZ196622:REB196656 RNV196622:RNX196656 RXR196622:RXT196656 SHN196622:SHP196656 SRJ196622:SRL196656 TBF196622:TBH196656 TLB196622:TLD196656 TUX196622:TUZ196656 UET196622:UEV196656 UOP196622:UOR196656 UYL196622:UYN196656 VIH196622:VIJ196656 VSD196622:VSF196656 WBZ196622:WCB196656 WLV196622:WLX196656 WVR196622:WVT196656 K262158:M262192 JF262158:JH262192 TB262158:TD262192 ACX262158:ACZ262192 AMT262158:AMV262192 AWP262158:AWR262192 BGL262158:BGN262192 BQH262158:BQJ262192 CAD262158:CAF262192 CJZ262158:CKB262192 CTV262158:CTX262192 DDR262158:DDT262192 DNN262158:DNP262192 DXJ262158:DXL262192 EHF262158:EHH262192 ERB262158:ERD262192 FAX262158:FAZ262192 FKT262158:FKV262192 FUP262158:FUR262192 GEL262158:GEN262192 GOH262158:GOJ262192 GYD262158:GYF262192 HHZ262158:HIB262192 HRV262158:HRX262192 IBR262158:IBT262192 ILN262158:ILP262192 IVJ262158:IVL262192 JFF262158:JFH262192 JPB262158:JPD262192 JYX262158:JYZ262192 KIT262158:KIV262192 KSP262158:KSR262192 LCL262158:LCN262192 LMH262158:LMJ262192 LWD262158:LWF262192 MFZ262158:MGB262192 MPV262158:MPX262192 MZR262158:MZT262192 NJN262158:NJP262192 NTJ262158:NTL262192 ODF262158:ODH262192 ONB262158:OND262192 OWX262158:OWZ262192 PGT262158:PGV262192 PQP262158:PQR262192 QAL262158:QAN262192 QKH262158:QKJ262192 QUD262158:QUF262192 RDZ262158:REB262192 RNV262158:RNX262192 RXR262158:RXT262192 SHN262158:SHP262192 SRJ262158:SRL262192 TBF262158:TBH262192 TLB262158:TLD262192 TUX262158:TUZ262192 UET262158:UEV262192 UOP262158:UOR262192 UYL262158:UYN262192 VIH262158:VIJ262192 VSD262158:VSF262192 WBZ262158:WCB262192 WLV262158:WLX262192 WVR262158:WVT262192 K327694:M327728 JF327694:JH327728 TB327694:TD327728 ACX327694:ACZ327728 AMT327694:AMV327728 AWP327694:AWR327728 BGL327694:BGN327728 BQH327694:BQJ327728 CAD327694:CAF327728 CJZ327694:CKB327728 CTV327694:CTX327728 DDR327694:DDT327728 DNN327694:DNP327728 DXJ327694:DXL327728 EHF327694:EHH327728 ERB327694:ERD327728 FAX327694:FAZ327728 FKT327694:FKV327728 FUP327694:FUR327728 GEL327694:GEN327728 GOH327694:GOJ327728 GYD327694:GYF327728 HHZ327694:HIB327728 HRV327694:HRX327728 IBR327694:IBT327728 ILN327694:ILP327728 IVJ327694:IVL327728 JFF327694:JFH327728 JPB327694:JPD327728 JYX327694:JYZ327728 KIT327694:KIV327728 KSP327694:KSR327728 LCL327694:LCN327728 LMH327694:LMJ327728 LWD327694:LWF327728 MFZ327694:MGB327728 MPV327694:MPX327728 MZR327694:MZT327728 NJN327694:NJP327728 NTJ327694:NTL327728 ODF327694:ODH327728 ONB327694:OND327728 OWX327694:OWZ327728 PGT327694:PGV327728 PQP327694:PQR327728 QAL327694:QAN327728 QKH327694:QKJ327728 QUD327694:QUF327728 RDZ327694:REB327728 RNV327694:RNX327728 RXR327694:RXT327728 SHN327694:SHP327728 SRJ327694:SRL327728 TBF327694:TBH327728 TLB327694:TLD327728 TUX327694:TUZ327728 UET327694:UEV327728 UOP327694:UOR327728 UYL327694:UYN327728 VIH327694:VIJ327728 VSD327694:VSF327728 WBZ327694:WCB327728 WLV327694:WLX327728 WVR327694:WVT327728 K393230:M393264 JF393230:JH393264 TB393230:TD393264 ACX393230:ACZ393264 AMT393230:AMV393264 AWP393230:AWR393264 BGL393230:BGN393264 BQH393230:BQJ393264 CAD393230:CAF393264 CJZ393230:CKB393264 CTV393230:CTX393264 DDR393230:DDT393264 DNN393230:DNP393264 DXJ393230:DXL393264 EHF393230:EHH393264 ERB393230:ERD393264 FAX393230:FAZ393264 FKT393230:FKV393264 FUP393230:FUR393264 GEL393230:GEN393264 GOH393230:GOJ393264 GYD393230:GYF393264 HHZ393230:HIB393264 HRV393230:HRX393264 IBR393230:IBT393264 ILN393230:ILP393264 IVJ393230:IVL393264 JFF393230:JFH393264 JPB393230:JPD393264 JYX393230:JYZ393264 KIT393230:KIV393264 KSP393230:KSR393264 LCL393230:LCN393264 LMH393230:LMJ393264 LWD393230:LWF393264 MFZ393230:MGB393264 MPV393230:MPX393264 MZR393230:MZT393264 NJN393230:NJP393264 NTJ393230:NTL393264 ODF393230:ODH393264 ONB393230:OND393264 OWX393230:OWZ393264 PGT393230:PGV393264 PQP393230:PQR393264 QAL393230:QAN393264 QKH393230:QKJ393264 QUD393230:QUF393264 RDZ393230:REB393264 RNV393230:RNX393264 RXR393230:RXT393264 SHN393230:SHP393264 SRJ393230:SRL393264 TBF393230:TBH393264 TLB393230:TLD393264 TUX393230:TUZ393264 UET393230:UEV393264 UOP393230:UOR393264 UYL393230:UYN393264 VIH393230:VIJ393264 VSD393230:VSF393264 WBZ393230:WCB393264 WLV393230:WLX393264 WVR393230:WVT393264 K458766:M458800 JF458766:JH458800 TB458766:TD458800 ACX458766:ACZ458800 AMT458766:AMV458800 AWP458766:AWR458800 BGL458766:BGN458800 BQH458766:BQJ458800 CAD458766:CAF458800 CJZ458766:CKB458800 CTV458766:CTX458800 DDR458766:DDT458800 DNN458766:DNP458800 DXJ458766:DXL458800 EHF458766:EHH458800 ERB458766:ERD458800 FAX458766:FAZ458800 FKT458766:FKV458800 FUP458766:FUR458800 GEL458766:GEN458800 GOH458766:GOJ458800 GYD458766:GYF458800 HHZ458766:HIB458800 HRV458766:HRX458800 IBR458766:IBT458800 ILN458766:ILP458800 IVJ458766:IVL458800 JFF458766:JFH458800 JPB458766:JPD458800 JYX458766:JYZ458800 KIT458766:KIV458800 KSP458766:KSR458800 LCL458766:LCN458800 LMH458766:LMJ458800 LWD458766:LWF458800 MFZ458766:MGB458800 MPV458766:MPX458800 MZR458766:MZT458800 NJN458766:NJP458800 NTJ458766:NTL458800 ODF458766:ODH458800 ONB458766:OND458800 OWX458766:OWZ458800 PGT458766:PGV458800 PQP458766:PQR458800 QAL458766:QAN458800 QKH458766:QKJ458800 QUD458766:QUF458800 RDZ458766:REB458800 RNV458766:RNX458800 RXR458766:RXT458800 SHN458766:SHP458800 SRJ458766:SRL458800 TBF458766:TBH458800 TLB458766:TLD458800 TUX458766:TUZ458800 UET458766:UEV458800 UOP458766:UOR458800 UYL458766:UYN458800 VIH458766:VIJ458800 VSD458766:VSF458800 WBZ458766:WCB458800 WLV458766:WLX458800 WVR458766:WVT458800 K524302:M524336 JF524302:JH524336 TB524302:TD524336 ACX524302:ACZ524336 AMT524302:AMV524336 AWP524302:AWR524336 BGL524302:BGN524336 BQH524302:BQJ524336 CAD524302:CAF524336 CJZ524302:CKB524336 CTV524302:CTX524336 DDR524302:DDT524336 DNN524302:DNP524336 DXJ524302:DXL524336 EHF524302:EHH524336 ERB524302:ERD524336 FAX524302:FAZ524336 FKT524302:FKV524336 FUP524302:FUR524336 GEL524302:GEN524336 GOH524302:GOJ524336 GYD524302:GYF524336 HHZ524302:HIB524336 HRV524302:HRX524336 IBR524302:IBT524336 ILN524302:ILP524336 IVJ524302:IVL524336 JFF524302:JFH524336 JPB524302:JPD524336 JYX524302:JYZ524336 KIT524302:KIV524336 KSP524302:KSR524336 LCL524302:LCN524336 LMH524302:LMJ524336 LWD524302:LWF524336 MFZ524302:MGB524336 MPV524302:MPX524336 MZR524302:MZT524336 NJN524302:NJP524336 NTJ524302:NTL524336 ODF524302:ODH524336 ONB524302:OND524336 OWX524302:OWZ524336 PGT524302:PGV524336 PQP524302:PQR524336 QAL524302:QAN524336 QKH524302:QKJ524336 QUD524302:QUF524336 RDZ524302:REB524336 RNV524302:RNX524336 RXR524302:RXT524336 SHN524302:SHP524336 SRJ524302:SRL524336 TBF524302:TBH524336 TLB524302:TLD524336 TUX524302:TUZ524336 UET524302:UEV524336 UOP524302:UOR524336 UYL524302:UYN524336 VIH524302:VIJ524336 VSD524302:VSF524336 WBZ524302:WCB524336 WLV524302:WLX524336 WVR524302:WVT524336 K589838:M589872 JF589838:JH589872 TB589838:TD589872 ACX589838:ACZ589872 AMT589838:AMV589872 AWP589838:AWR589872 BGL589838:BGN589872 BQH589838:BQJ589872 CAD589838:CAF589872 CJZ589838:CKB589872 CTV589838:CTX589872 DDR589838:DDT589872 DNN589838:DNP589872 DXJ589838:DXL589872 EHF589838:EHH589872 ERB589838:ERD589872 FAX589838:FAZ589872 FKT589838:FKV589872 FUP589838:FUR589872 GEL589838:GEN589872 GOH589838:GOJ589872 GYD589838:GYF589872 HHZ589838:HIB589872 HRV589838:HRX589872 IBR589838:IBT589872 ILN589838:ILP589872 IVJ589838:IVL589872 JFF589838:JFH589872 JPB589838:JPD589872 JYX589838:JYZ589872 KIT589838:KIV589872 KSP589838:KSR589872 LCL589838:LCN589872 LMH589838:LMJ589872 LWD589838:LWF589872 MFZ589838:MGB589872 MPV589838:MPX589872 MZR589838:MZT589872 NJN589838:NJP589872 NTJ589838:NTL589872 ODF589838:ODH589872 ONB589838:OND589872 OWX589838:OWZ589872 PGT589838:PGV589872 PQP589838:PQR589872 QAL589838:QAN589872 QKH589838:QKJ589872 QUD589838:QUF589872 RDZ589838:REB589872 RNV589838:RNX589872 RXR589838:RXT589872 SHN589838:SHP589872 SRJ589838:SRL589872 TBF589838:TBH589872 TLB589838:TLD589872 TUX589838:TUZ589872 UET589838:UEV589872 UOP589838:UOR589872 UYL589838:UYN589872 VIH589838:VIJ589872 VSD589838:VSF589872 WBZ589838:WCB589872 WLV589838:WLX589872 WVR589838:WVT589872 K655374:M655408 JF655374:JH655408 TB655374:TD655408 ACX655374:ACZ655408 AMT655374:AMV655408 AWP655374:AWR655408 BGL655374:BGN655408 BQH655374:BQJ655408 CAD655374:CAF655408 CJZ655374:CKB655408 CTV655374:CTX655408 DDR655374:DDT655408 DNN655374:DNP655408 DXJ655374:DXL655408 EHF655374:EHH655408 ERB655374:ERD655408 FAX655374:FAZ655408 FKT655374:FKV655408 FUP655374:FUR655408 GEL655374:GEN655408 GOH655374:GOJ655408 GYD655374:GYF655408 HHZ655374:HIB655408 HRV655374:HRX655408 IBR655374:IBT655408 ILN655374:ILP655408 IVJ655374:IVL655408 JFF655374:JFH655408 JPB655374:JPD655408 JYX655374:JYZ655408 KIT655374:KIV655408 KSP655374:KSR655408 LCL655374:LCN655408 LMH655374:LMJ655408 LWD655374:LWF655408 MFZ655374:MGB655408 MPV655374:MPX655408 MZR655374:MZT655408 NJN655374:NJP655408 NTJ655374:NTL655408 ODF655374:ODH655408 ONB655374:OND655408 OWX655374:OWZ655408 PGT655374:PGV655408 PQP655374:PQR655408 QAL655374:QAN655408 QKH655374:QKJ655408 QUD655374:QUF655408 RDZ655374:REB655408 RNV655374:RNX655408 RXR655374:RXT655408 SHN655374:SHP655408 SRJ655374:SRL655408 TBF655374:TBH655408 TLB655374:TLD655408 TUX655374:TUZ655408 UET655374:UEV655408 UOP655374:UOR655408 UYL655374:UYN655408 VIH655374:VIJ655408 VSD655374:VSF655408 WBZ655374:WCB655408 WLV655374:WLX655408 WVR655374:WVT655408 K720910:M720944 JF720910:JH720944 TB720910:TD720944 ACX720910:ACZ720944 AMT720910:AMV720944 AWP720910:AWR720944 BGL720910:BGN720944 BQH720910:BQJ720944 CAD720910:CAF720944 CJZ720910:CKB720944 CTV720910:CTX720944 DDR720910:DDT720944 DNN720910:DNP720944 DXJ720910:DXL720944 EHF720910:EHH720944 ERB720910:ERD720944 FAX720910:FAZ720944 FKT720910:FKV720944 FUP720910:FUR720944 GEL720910:GEN720944 GOH720910:GOJ720944 GYD720910:GYF720944 HHZ720910:HIB720944 HRV720910:HRX720944 IBR720910:IBT720944 ILN720910:ILP720944 IVJ720910:IVL720944 JFF720910:JFH720944 JPB720910:JPD720944 JYX720910:JYZ720944 KIT720910:KIV720944 KSP720910:KSR720944 LCL720910:LCN720944 LMH720910:LMJ720944 LWD720910:LWF720944 MFZ720910:MGB720944 MPV720910:MPX720944 MZR720910:MZT720944 NJN720910:NJP720944 NTJ720910:NTL720944 ODF720910:ODH720944 ONB720910:OND720944 OWX720910:OWZ720944 PGT720910:PGV720944 PQP720910:PQR720944 QAL720910:QAN720944 QKH720910:QKJ720944 QUD720910:QUF720944 RDZ720910:REB720944 RNV720910:RNX720944 RXR720910:RXT720944 SHN720910:SHP720944 SRJ720910:SRL720944 TBF720910:TBH720944 TLB720910:TLD720944 TUX720910:TUZ720944 UET720910:UEV720944 UOP720910:UOR720944 UYL720910:UYN720944 VIH720910:VIJ720944 VSD720910:VSF720944 WBZ720910:WCB720944 WLV720910:WLX720944 WVR720910:WVT720944 K786446:M786480 JF786446:JH786480 TB786446:TD786480 ACX786446:ACZ786480 AMT786446:AMV786480 AWP786446:AWR786480 BGL786446:BGN786480 BQH786446:BQJ786480 CAD786446:CAF786480 CJZ786446:CKB786480 CTV786446:CTX786480 DDR786446:DDT786480 DNN786446:DNP786480 DXJ786446:DXL786480 EHF786446:EHH786480 ERB786446:ERD786480 FAX786446:FAZ786480 FKT786446:FKV786480 FUP786446:FUR786480 GEL786446:GEN786480 GOH786446:GOJ786480 GYD786446:GYF786480 HHZ786446:HIB786480 HRV786446:HRX786480 IBR786446:IBT786480 ILN786446:ILP786480 IVJ786446:IVL786480 JFF786446:JFH786480 JPB786446:JPD786480 JYX786446:JYZ786480 KIT786446:KIV786480 KSP786446:KSR786480 LCL786446:LCN786480 LMH786446:LMJ786480 LWD786446:LWF786480 MFZ786446:MGB786480 MPV786446:MPX786480 MZR786446:MZT786480 NJN786446:NJP786480 NTJ786446:NTL786480 ODF786446:ODH786480 ONB786446:OND786480 OWX786446:OWZ786480 PGT786446:PGV786480 PQP786446:PQR786480 QAL786446:QAN786480 QKH786446:QKJ786480 QUD786446:QUF786480 RDZ786446:REB786480 RNV786446:RNX786480 RXR786446:RXT786480 SHN786446:SHP786480 SRJ786446:SRL786480 TBF786446:TBH786480 TLB786446:TLD786480 TUX786446:TUZ786480 UET786446:UEV786480 UOP786446:UOR786480 UYL786446:UYN786480 VIH786446:VIJ786480 VSD786446:VSF786480 WBZ786446:WCB786480 WLV786446:WLX786480 WVR786446:WVT786480 K851982:M852016 JF851982:JH852016 TB851982:TD852016 ACX851982:ACZ852016 AMT851982:AMV852016 AWP851982:AWR852016 BGL851982:BGN852016 BQH851982:BQJ852016 CAD851982:CAF852016 CJZ851982:CKB852016 CTV851982:CTX852016 DDR851982:DDT852016 DNN851982:DNP852016 DXJ851982:DXL852016 EHF851982:EHH852016 ERB851982:ERD852016 FAX851982:FAZ852016 FKT851982:FKV852016 FUP851982:FUR852016 GEL851982:GEN852016 GOH851982:GOJ852016 GYD851982:GYF852016 HHZ851982:HIB852016 HRV851982:HRX852016 IBR851982:IBT852016 ILN851982:ILP852016 IVJ851982:IVL852016 JFF851982:JFH852016 JPB851982:JPD852016 JYX851982:JYZ852016 KIT851982:KIV852016 KSP851982:KSR852016 LCL851982:LCN852016 LMH851982:LMJ852016 LWD851982:LWF852016 MFZ851982:MGB852016 MPV851982:MPX852016 MZR851982:MZT852016 NJN851982:NJP852016 NTJ851982:NTL852016 ODF851982:ODH852016 ONB851982:OND852016 OWX851982:OWZ852016 PGT851982:PGV852016 PQP851982:PQR852016 QAL851982:QAN852016 QKH851982:QKJ852016 QUD851982:QUF852016 RDZ851982:REB852016 RNV851982:RNX852016 RXR851982:RXT852016 SHN851982:SHP852016 SRJ851982:SRL852016 TBF851982:TBH852016 TLB851982:TLD852016 TUX851982:TUZ852016 UET851982:UEV852016 UOP851982:UOR852016 UYL851982:UYN852016 VIH851982:VIJ852016 VSD851982:VSF852016 WBZ851982:WCB852016 WLV851982:WLX852016 WVR851982:WVT852016 K917518:M917552 JF917518:JH917552 TB917518:TD917552 ACX917518:ACZ917552 AMT917518:AMV917552 AWP917518:AWR917552 BGL917518:BGN917552 BQH917518:BQJ917552 CAD917518:CAF917552 CJZ917518:CKB917552 CTV917518:CTX917552 DDR917518:DDT917552 DNN917518:DNP917552 DXJ917518:DXL917552 EHF917518:EHH917552 ERB917518:ERD917552 FAX917518:FAZ917552 FKT917518:FKV917552 FUP917518:FUR917552 GEL917518:GEN917552 GOH917518:GOJ917552 GYD917518:GYF917552 HHZ917518:HIB917552 HRV917518:HRX917552 IBR917518:IBT917552 ILN917518:ILP917552 IVJ917518:IVL917552 JFF917518:JFH917552 JPB917518:JPD917552 JYX917518:JYZ917552 KIT917518:KIV917552 KSP917518:KSR917552 LCL917518:LCN917552 LMH917518:LMJ917552 LWD917518:LWF917552 MFZ917518:MGB917552 MPV917518:MPX917552 MZR917518:MZT917552 NJN917518:NJP917552 NTJ917518:NTL917552 ODF917518:ODH917552 ONB917518:OND917552 OWX917518:OWZ917552 PGT917518:PGV917552 PQP917518:PQR917552 QAL917518:QAN917552 QKH917518:QKJ917552 QUD917518:QUF917552 RDZ917518:REB917552 RNV917518:RNX917552 RXR917518:RXT917552 SHN917518:SHP917552 SRJ917518:SRL917552 TBF917518:TBH917552 TLB917518:TLD917552 TUX917518:TUZ917552 UET917518:UEV917552 UOP917518:UOR917552 UYL917518:UYN917552 VIH917518:VIJ917552 VSD917518:VSF917552 WBZ917518:WCB917552 WLV917518:WLX917552 WVR917518:WVT917552 K983054:M983088 JF983054:JH983088 TB983054:TD983088 ACX983054:ACZ983088 AMT983054:AMV983088 AWP983054:AWR983088 BGL983054:BGN983088 BQH983054:BQJ983088 CAD983054:CAF983088 CJZ983054:CKB983088 CTV983054:CTX983088 DDR983054:DDT983088 DNN983054:DNP983088 DXJ983054:DXL983088 EHF983054:EHH983088 ERB983054:ERD983088 FAX983054:FAZ983088 FKT983054:FKV983088 FUP983054:FUR983088 GEL983054:GEN983088 GOH983054:GOJ983088 GYD983054:GYF983088 HHZ983054:HIB983088 HRV983054:HRX983088 IBR983054:IBT983088 ILN983054:ILP983088 IVJ983054:IVL983088 JFF983054:JFH983088 JPB983054:JPD983088 JYX983054:JYZ983088 KIT983054:KIV983088 KSP983054:KSR983088 LCL983054:LCN983088 LMH983054:LMJ983088 LWD983054:LWF983088 MFZ983054:MGB983088 MPV983054:MPX983088 MZR983054:MZT983088 NJN983054:NJP983088 NTJ983054:NTL983088 ODF983054:ODH983088 ONB983054:OND983088 OWX983054:OWZ983088 PGT983054:PGV983088 PQP983054:PQR983088 QAL983054:QAN983088 QKH983054:QKJ983088 QUD983054:QUF983088 RDZ983054:REB983088 RNV983054:RNX983088 RXR983054:RXT983088 SHN983054:SHP983088 SRJ983054:SRL983088 TBF983054:TBH983088 TLB983054:TLD983088 TUX983054:TUZ983088 UET983054:UEV983088 UOP983054:UOR983088 UYL983054:UYN983088 VIH983054:VIJ983088 VSD983054:VSF983088 WBZ983054:WCB983088 WLV983054:WLX983088 WVR983054:WVT983088 Q5:S49 JI5:JN49 TE5:TJ49 ADA5:ADF49 AMW5:ANB49 AWS5:AWX49 BGO5:BGT49 BQK5:BQP49 CAG5:CAL49 CKC5:CKH49 CTY5:CUD49 DDU5:DDZ49 DNQ5:DNV49 DXM5:DXR49 EHI5:EHN49 ERE5:ERJ49 FBA5:FBF49 FKW5:FLB49 FUS5:FUX49 GEO5:GET49 GOK5:GOP49 GYG5:GYL49 HIC5:HIH49 HRY5:HSD49 IBU5:IBZ49 ILQ5:ILV49 IVM5:IVR49 JFI5:JFN49 JPE5:JPJ49 JZA5:JZF49 KIW5:KJB49 KSS5:KSX49 LCO5:LCT49 LMK5:LMP49 LWG5:LWL49 MGC5:MGH49 MPY5:MQD49 MZU5:MZZ49 NJQ5:NJV49 NTM5:NTR49 ODI5:ODN49 ONE5:ONJ49 OXA5:OXF49 PGW5:PHB49 PQS5:PQX49 QAO5:QAT49 QKK5:QKP49 QUG5:QUL49 REC5:REH49 RNY5:ROD49 RXU5:RXZ49 SHQ5:SHV49 SRM5:SRR49 TBI5:TBN49 TLE5:TLJ49 TVA5:TVF49 UEW5:UFB49 UOS5:UOX49 UYO5:UYT49 VIK5:VIP49 VSG5:VSL49 WCC5:WCH49 WLY5:WMD49 WVU5:WVZ49 Q65550:V65584 JL65550:JQ65584 TH65550:TM65584 ADD65550:ADI65584 AMZ65550:ANE65584 AWV65550:AXA65584 BGR65550:BGW65584 BQN65550:BQS65584 CAJ65550:CAO65584 CKF65550:CKK65584 CUB65550:CUG65584 DDX65550:DEC65584 DNT65550:DNY65584 DXP65550:DXU65584 EHL65550:EHQ65584 ERH65550:ERM65584 FBD65550:FBI65584 FKZ65550:FLE65584 FUV65550:FVA65584 GER65550:GEW65584 GON65550:GOS65584 GYJ65550:GYO65584 HIF65550:HIK65584 HSB65550:HSG65584 IBX65550:ICC65584 ILT65550:ILY65584 IVP65550:IVU65584 JFL65550:JFQ65584 JPH65550:JPM65584 JZD65550:JZI65584 KIZ65550:KJE65584 KSV65550:KTA65584 LCR65550:LCW65584 LMN65550:LMS65584 LWJ65550:LWO65584 MGF65550:MGK65584 MQB65550:MQG65584 MZX65550:NAC65584 NJT65550:NJY65584 NTP65550:NTU65584 ODL65550:ODQ65584 ONH65550:ONM65584 OXD65550:OXI65584 PGZ65550:PHE65584 PQV65550:PRA65584 QAR65550:QAW65584 QKN65550:QKS65584 QUJ65550:QUO65584 REF65550:REK65584 ROB65550:ROG65584 RXX65550:RYC65584 SHT65550:SHY65584 SRP65550:SRU65584 TBL65550:TBQ65584 TLH65550:TLM65584 TVD65550:TVI65584 UEZ65550:UFE65584 UOV65550:UPA65584 UYR65550:UYW65584 VIN65550:VIS65584 VSJ65550:VSO65584 WCF65550:WCK65584 WMB65550:WMG65584 WVX65550:WWC65584 Q131086:V131120 JL131086:JQ131120 TH131086:TM131120 ADD131086:ADI131120 AMZ131086:ANE131120 AWV131086:AXA131120 BGR131086:BGW131120 BQN131086:BQS131120 CAJ131086:CAO131120 CKF131086:CKK131120 CUB131086:CUG131120 DDX131086:DEC131120 DNT131086:DNY131120 DXP131086:DXU131120 EHL131086:EHQ131120 ERH131086:ERM131120 FBD131086:FBI131120 FKZ131086:FLE131120 FUV131086:FVA131120 GER131086:GEW131120 GON131086:GOS131120 GYJ131086:GYO131120 HIF131086:HIK131120 HSB131086:HSG131120 IBX131086:ICC131120 ILT131086:ILY131120 IVP131086:IVU131120 JFL131086:JFQ131120 JPH131086:JPM131120 JZD131086:JZI131120 KIZ131086:KJE131120 KSV131086:KTA131120 LCR131086:LCW131120 LMN131086:LMS131120 LWJ131086:LWO131120 MGF131086:MGK131120 MQB131086:MQG131120 MZX131086:NAC131120 NJT131086:NJY131120 NTP131086:NTU131120 ODL131086:ODQ131120 ONH131086:ONM131120 OXD131086:OXI131120 PGZ131086:PHE131120 PQV131086:PRA131120 QAR131086:QAW131120 QKN131086:QKS131120 QUJ131086:QUO131120 REF131086:REK131120 ROB131086:ROG131120 RXX131086:RYC131120 SHT131086:SHY131120 SRP131086:SRU131120 TBL131086:TBQ131120 TLH131086:TLM131120 TVD131086:TVI131120 UEZ131086:UFE131120 UOV131086:UPA131120 UYR131086:UYW131120 VIN131086:VIS131120 VSJ131086:VSO131120 WCF131086:WCK131120 WMB131086:WMG131120 WVX131086:WWC131120 Q196622:V196656 JL196622:JQ196656 TH196622:TM196656 ADD196622:ADI196656 AMZ196622:ANE196656 AWV196622:AXA196656 BGR196622:BGW196656 BQN196622:BQS196656 CAJ196622:CAO196656 CKF196622:CKK196656 CUB196622:CUG196656 DDX196622:DEC196656 DNT196622:DNY196656 DXP196622:DXU196656 EHL196622:EHQ196656 ERH196622:ERM196656 FBD196622:FBI196656 FKZ196622:FLE196656 FUV196622:FVA196656 GER196622:GEW196656 GON196622:GOS196656 GYJ196622:GYO196656 HIF196622:HIK196656 HSB196622:HSG196656 IBX196622:ICC196656 ILT196622:ILY196656 IVP196622:IVU196656 JFL196622:JFQ196656 JPH196622:JPM196656 JZD196622:JZI196656 KIZ196622:KJE196656 KSV196622:KTA196656 LCR196622:LCW196656 LMN196622:LMS196656 LWJ196622:LWO196656 MGF196622:MGK196656 MQB196622:MQG196656 MZX196622:NAC196656 NJT196622:NJY196656 NTP196622:NTU196656 ODL196622:ODQ196656 ONH196622:ONM196656 OXD196622:OXI196656 PGZ196622:PHE196656 PQV196622:PRA196656 QAR196622:QAW196656 QKN196622:QKS196656 QUJ196622:QUO196656 REF196622:REK196656 ROB196622:ROG196656 RXX196622:RYC196656 SHT196622:SHY196656 SRP196622:SRU196656 TBL196622:TBQ196656 TLH196622:TLM196656 TVD196622:TVI196656 UEZ196622:UFE196656 UOV196622:UPA196656 UYR196622:UYW196656 VIN196622:VIS196656 VSJ196622:VSO196656 WCF196622:WCK196656 WMB196622:WMG196656 WVX196622:WWC196656 Q262158:V262192 JL262158:JQ262192 TH262158:TM262192 ADD262158:ADI262192 AMZ262158:ANE262192 AWV262158:AXA262192 BGR262158:BGW262192 BQN262158:BQS262192 CAJ262158:CAO262192 CKF262158:CKK262192 CUB262158:CUG262192 DDX262158:DEC262192 DNT262158:DNY262192 DXP262158:DXU262192 EHL262158:EHQ262192 ERH262158:ERM262192 FBD262158:FBI262192 FKZ262158:FLE262192 FUV262158:FVA262192 GER262158:GEW262192 GON262158:GOS262192 GYJ262158:GYO262192 HIF262158:HIK262192 HSB262158:HSG262192 IBX262158:ICC262192 ILT262158:ILY262192 IVP262158:IVU262192 JFL262158:JFQ262192 JPH262158:JPM262192 JZD262158:JZI262192 KIZ262158:KJE262192 KSV262158:KTA262192 LCR262158:LCW262192 LMN262158:LMS262192 LWJ262158:LWO262192 MGF262158:MGK262192 MQB262158:MQG262192 MZX262158:NAC262192 NJT262158:NJY262192 NTP262158:NTU262192 ODL262158:ODQ262192 ONH262158:ONM262192 OXD262158:OXI262192 PGZ262158:PHE262192 PQV262158:PRA262192 QAR262158:QAW262192 QKN262158:QKS262192 QUJ262158:QUO262192 REF262158:REK262192 ROB262158:ROG262192 RXX262158:RYC262192 SHT262158:SHY262192 SRP262158:SRU262192 TBL262158:TBQ262192 TLH262158:TLM262192 TVD262158:TVI262192 UEZ262158:UFE262192 UOV262158:UPA262192 UYR262158:UYW262192 VIN262158:VIS262192 VSJ262158:VSO262192 WCF262158:WCK262192 WMB262158:WMG262192 WVX262158:WWC262192 Q327694:V327728 JL327694:JQ327728 TH327694:TM327728 ADD327694:ADI327728 AMZ327694:ANE327728 AWV327694:AXA327728 BGR327694:BGW327728 BQN327694:BQS327728 CAJ327694:CAO327728 CKF327694:CKK327728 CUB327694:CUG327728 DDX327694:DEC327728 DNT327694:DNY327728 DXP327694:DXU327728 EHL327694:EHQ327728 ERH327694:ERM327728 FBD327694:FBI327728 FKZ327694:FLE327728 FUV327694:FVA327728 GER327694:GEW327728 GON327694:GOS327728 GYJ327694:GYO327728 HIF327694:HIK327728 HSB327694:HSG327728 IBX327694:ICC327728 ILT327694:ILY327728 IVP327694:IVU327728 JFL327694:JFQ327728 JPH327694:JPM327728 JZD327694:JZI327728 KIZ327694:KJE327728 KSV327694:KTA327728 LCR327694:LCW327728 LMN327694:LMS327728 LWJ327694:LWO327728 MGF327694:MGK327728 MQB327694:MQG327728 MZX327694:NAC327728 NJT327694:NJY327728 NTP327694:NTU327728 ODL327694:ODQ327728 ONH327694:ONM327728 OXD327694:OXI327728 PGZ327694:PHE327728 PQV327694:PRA327728 QAR327694:QAW327728 QKN327694:QKS327728 QUJ327694:QUO327728 REF327694:REK327728 ROB327694:ROG327728 RXX327694:RYC327728 SHT327694:SHY327728 SRP327694:SRU327728 TBL327694:TBQ327728 TLH327694:TLM327728 TVD327694:TVI327728 UEZ327694:UFE327728 UOV327694:UPA327728 UYR327694:UYW327728 VIN327694:VIS327728 VSJ327694:VSO327728 WCF327694:WCK327728 WMB327694:WMG327728 WVX327694:WWC327728 Q393230:V393264 JL393230:JQ393264 TH393230:TM393264 ADD393230:ADI393264 AMZ393230:ANE393264 AWV393230:AXA393264 BGR393230:BGW393264 BQN393230:BQS393264 CAJ393230:CAO393264 CKF393230:CKK393264 CUB393230:CUG393264 DDX393230:DEC393264 DNT393230:DNY393264 DXP393230:DXU393264 EHL393230:EHQ393264 ERH393230:ERM393264 FBD393230:FBI393264 FKZ393230:FLE393264 FUV393230:FVA393264 GER393230:GEW393264 GON393230:GOS393264 GYJ393230:GYO393264 HIF393230:HIK393264 HSB393230:HSG393264 IBX393230:ICC393264 ILT393230:ILY393264 IVP393230:IVU393264 JFL393230:JFQ393264 JPH393230:JPM393264 JZD393230:JZI393264 KIZ393230:KJE393264 KSV393230:KTA393264 LCR393230:LCW393264 LMN393230:LMS393264 LWJ393230:LWO393264 MGF393230:MGK393264 MQB393230:MQG393264 MZX393230:NAC393264 NJT393230:NJY393264 NTP393230:NTU393264 ODL393230:ODQ393264 ONH393230:ONM393264 OXD393230:OXI393264 PGZ393230:PHE393264 PQV393230:PRA393264 QAR393230:QAW393264 QKN393230:QKS393264 QUJ393230:QUO393264 REF393230:REK393264 ROB393230:ROG393264 RXX393230:RYC393264 SHT393230:SHY393264 SRP393230:SRU393264 TBL393230:TBQ393264 TLH393230:TLM393264 TVD393230:TVI393264 UEZ393230:UFE393264 UOV393230:UPA393264 UYR393230:UYW393264 VIN393230:VIS393264 VSJ393230:VSO393264 WCF393230:WCK393264 WMB393230:WMG393264 WVX393230:WWC393264 Q458766:V458800 JL458766:JQ458800 TH458766:TM458800 ADD458766:ADI458800 AMZ458766:ANE458800 AWV458766:AXA458800 BGR458766:BGW458800 BQN458766:BQS458800 CAJ458766:CAO458800 CKF458766:CKK458800 CUB458766:CUG458800 DDX458766:DEC458800 DNT458766:DNY458800 DXP458766:DXU458800 EHL458766:EHQ458800 ERH458766:ERM458800 FBD458766:FBI458800 FKZ458766:FLE458800 FUV458766:FVA458800 GER458766:GEW458800 GON458766:GOS458800 GYJ458766:GYO458800 HIF458766:HIK458800 HSB458766:HSG458800 IBX458766:ICC458800 ILT458766:ILY458800 IVP458766:IVU458800 JFL458766:JFQ458800 JPH458766:JPM458800 JZD458766:JZI458800 KIZ458766:KJE458800 KSV458766:KTA458800 LCR458766:LCW458800 LMN458766:LMS458800 LWJ458766:LWO458800 MGF458766:MGK458800 MQB458766:MQG458800 MZX458766:NAC458800 NJT458766:NJY458800 NTP458766:NTU458800 ODL458766:ODQ458800 ONH458766:ONM458800 OXD458766:OXI458800 PGZ458766:PHE458800 PQV458766:PRA458800 QAR458766:QAW458800 QKN458766:QKS458800 QUJ458766:QUO458800 REF458766:REK458800 ROB458766:ROG458800 RXX458766:RYC458800 SHT458766:SHY458800 SRP458766:SRU458800 TBL458766:TBQ458800 TLH458766:TLM458800 TVD458766:TVI458800 UEZ458766:UFE458800 UOV458766:UPA458800 UYR458766:UYW458800 VIN458766:VIS458800 VSJ458766:VSO458800 WCF458766:WCK458800 WMB458766:WMG458800 WVX458766:WWC458800 Q524302:V524336 JL524302:JQ524336 TH524302:TM524336 ADD524302:ADI524336 AMZ524302:ANE524336 AWV524302:AXA524336 BGR524302:BGW524336 BQN524302:BQS524336 CAJ524302:CAO524336 CKF524302:CKK524336 CUB524302:CUG524336 DDX524302:DEC524336 DNT524302:DNY524336 DXP524302:DXU524336 EHL524302:EHQ524336 ERH524302:ERM524336 FBD524302:FBI524336 FKZ524302:FLE524336 FUV524302:FVA524336 GER524302:GEW524336 GON524302:GOS524336 GYJ524302:GYO524336 HIF524302:HIK524336 HSB524302:HSG524336 IBX524302:ICC524336 ILT524302:ILY524336 IVP524302:IVU524336 JFL524302:JFQ524336 JPH524302:JPM524336 JZD524302:JZI524336 KIZ524302:KJE524336 KSV524302:KTA524336 LCR524302:LCW524336 LMN524302:LMS524336 LWJ524302:LWO524336 MGF524302:MGK524336 MQB524302:MQG524336 MZX524302:NAC524336 NJT524302:NJY524336 NTP524302:NTU524336 ODL524302:ODQ524336 ONH524302:ONM524336 OXD524302:OXI524336 PGZ524302:PHE524336 PQV524302:PRA524336 QAR524302:QAW524336 QKN524302:QKS524336 QUJ524302:QUO524336 REF524302:REK524336 ROB524302:ROG524336 RXX524302:RYC524336 SHT524302:SHY524336 SRP524302:SRU524336 TBL524302:TBQ524336 TLH524302:TLM524336 TVD524302:TVI524336 UEZ524302:UFE524336 UOV524302:UPA524336 UYR524302:UYW524336 VIN524302:VIS524336 VSJ524302:VSO524336 WCF524302:WCK524336 WMB524302:WMG524336 WVX524302:WWC524336 Q589838:V589872 JL589838:JQ589872 TH589838:TM589872 ADD589838:ADI589872 AMZ589838:ANE589872 AWV589838:AXA589872 BGR589838:BGW589872 BQN589838:BQS589872 CAJ589838:CAO589872 CKF589838:CKK589872 CUB589838:CUG589872 DDX589838:DEC589872 DNT589838:DNY589872 DXP589838:DXU589872 EHL589838:EHQ589872 ERH589838:ERM589872 FBD589838:FBI589872 FKZ589838:FLE589872 FUV589838:FVA589872 GER589838:GEW589872 GON589838:GOS589872 GYJ589838:GYO589872 HIF589838:HIK589872 HSB589838:HSG589872 IBX589838:ICC589872 ILT589838:ILY589872 IVP589838:IVU589872 JFL589838:JFQ589872 JPH589838:JPM589872 JZD589838:JZI589872 KIZ589838:KJE589872 KSV589838:KTA589872 LCR589838:LCW589872 LMN589838:LMS589872 LWJ589838:LWO589872 MGF589838:MGK589872 MQB589838:MQG589872 MZX589838:NAC589872 NJT589838:NJY589872 NTP589838:NTU589872 ODL589838:ODQ589872 ONH589838:ONM589872 OXD589838:OXI589872 PGZ589838:PHE589872 PQV589838:PRA589872 QAR589838:QAW589872 QKN589838:QKS589872 QUJ589838:QUO589872 REF589838:REK589872 ROB589838:ROG589872 RXX589838:RYC589872 SHT589838:SHY589872 SRP589838:SRU589872 TBL589838:TBQ589872 TLH589838:TLM589872 TVD589838:TVI589872 UEZ589838:UFE589872 UOV589838:UPA589872 UYR589838:UYW589872 VIN589838:VIS589872 VSJ589838:VSO589872 WCF589838:WCK589872 WMB589838:WMG589872 WVX589838:WWC589872 Q655374:V655408 JL655374:JQ655408 TH655374:TM655408 ADD655374:ADI655408 AMZ655374:ANE655408 AWV655374:AXA655408 BGR655374:BGW655408 BQN655374:BQS655408 CAJ655374:CAO655408 CKF655374:CKK655408 CUB655374:CUG655408 DDX655374:DEC655408 DNT655374:DNY655408 DXP655374:DXU655408 EHL655374:EHQ655408 ERH655374:ERM655408 FBD655374:FBI655408 FKZ655374:FLE655408 FUV655374:FVA655408 GER655374:GEW655408 GON655374:GOS655408 GYJ655374:GYO655408 HIF655374:HIK655408 HSB655374:HSG655408 IBX655374:ICC655408 ILT655374:ILY655408 IVP655374:IVU655408 JFL655374:JFQ655408 JPH655374:JPM655408 JZD655374:JZI655408 KIZ655374:KJE655408 KSV655374:KTA655408 LCR655374:LCW655408 LMN655374:LMS655408 LWJ655374:LWO655408 MGF655374:MGK655408 MQB655374:MQG655408 MZX655374:NAC655408 NJT655374:NJY655408 NTP655374:NTU655408 ODL655374:ODQ655408 ONH655374:ONM655408 OXD655374:OXI655408 PGZ655374:PHE655408 PQV655374:PRA655408 QAR655374:QAW655408 QKN655374:QKS655408 QUJ655374:QUO655408 REF655374:REK655408 ROB655374:ROG655408 RXX655374:RYC655408 SHT655374:SHY655408 SRP655374:SRU655408 TBL655374:TBQ655408 TLH655374:TLM655408 TVD655374:TVI655408 UEZ655374:UFE655408 UOV655374:UPA655408 UYR655374:UYW655408 VIN655374:VIS655408 VSJ655374:VSO655408 WCF655374:WCK655408 WMB655374:WMG655408 WVX655374:WWC655408 Q720910:V720944 JL720910:JQ720944 TH720910:TM720944 ADD720910:ADI720944 AMZ720910:ANE720944 AWV720910:AXA720944 BGR720910:BGW720944 BQN720910:BQS720944 CAJ720910:CAO720944 CKF720910:CKK720944 CUB720910:CUG720944 DDX720910:DEC720944 DNT720910:DNY720944 DXP720910:DXU720944 EHL720910:EHQ720944 ERH720910:ERM720944 FBD720910:FBI720944 FKZ720910:FLE720944 FUV720910:FVA720944 GER720910:GEW720944 GON720910:GOS720944 GYJ720910:GYO720944 HIF720910:HIK720944 HSB720910:HSG720944 IBX720910:ICC720944 ILT720910:ILY720944 IVP720910:IVU720944 JFL720910:JFQ720944 JPH720910:JPM720944 JZD720910:JZI720944 KIZ720910:KJE720944 KSV720910:KTA720944 LCR720910:LCW720944 LMN720910:LMS720944 LWJ720910:LWO720944 MGF720910:MGK720944 MQB720910:MQG720944 MZX720910:NAC720944 NJT720910:NJY720944 NTP720910:NTU720944 ODL720910:ODQ720944 ONH720910:ONM720944 OXD720910:OXI720944 PGZ720910:PHE720944 PQV720910:PRA720944 QAR720910:QAW720944 QKN720910:QKS720944 QUJ720910:QUO720944 REF720910:REK720944 ROB720910:ROG720944 RXX720910:RYC720944 SHT720910:SHY720944 SRP720910:SRU720944 TBL720910:TBQ720944 TLH720910:TLM720944 TVD720910:TVI720944 UEZ720910:UFE720944 UOV720910:UPA720944 UYR720910:UYW720944 VIN720910:VIS720944 VSJ720910:VSO720944 WCF720910:WCK720944 WMB720910:WMG720944 WVX720910:WWC720944 Q786446:V786480 JL786446:JQ786480 TH786446:TM786480 ADD786446:ADI786480 AMZ786446:ANE786480 AWV786446:AXA786480 BGR786446:BGW786480 BQN786446:BQS786480 CAJ786446:CAO786480 CKF786446:CKK786480 CUB786446:CUG786480 DDX786446:DEC786480 DNT786446:DNY786480 DXP786446:DXU786480 EHL786446:EHQ786480 ERH786446:ERM786480 FBD786446:FBI786480 FKZ786446:FLE786480 FUV786446:FVA786480 GER786446:GEW786480 GON786446:GOS786480 GYJ786446:GYO786480 HIF786446:HIK786480 HSB786446:HSG786480 IBX786446:ICC786480 ILT786446:ILY786480 IVP786446:IVU786480 JFL786446:JFQ786480 JPH786446:JPM786480 JZD786446:JZI786480 KIZ786446:KJE786480 KSV786446:KTA786480 LCR786446:LCW786480 LMN786446:LMS786480 LWJ786446:LWO786480 MGF786446:MGK786480 MQB786446:MQG786480 MZX786446:NAC786480 NJT786446:NJY786480 NTP786446:NTU786480 ODL786446:ODQ786480 ONH786446:ONM786480 OXD786446:OXI786480 PGZ786446:PHE786480 PQV786446:PRA786480 QAR786446:QAW786480 QKN786446:QKS786480 QUJ786446:QUO786480 REF786446:REK786480 ROB786446:ROG786480 RXX786446:RYC786480 SHT786446:SHY786480 SRP786446:SRU786480 TBL786446:TBQ786480 TLH786446:TLM786480 TVD786446:TVI786480 UEZ786446:UFE786480 UOV786446:UPA786480 UYR786446:UYW786480 VIN786446:VIS786480 VSJ786446:VSO786480 WCF786446:WCK786480 WMB786446:WMG786480 WVX786446:WWC786480 Q851982:V852016 JL851982:JQ852016 TH851982:TM852016 ADD851982:ADI852016 AMZ851982:ANE852016 AWV851982:AXA852016 BGR851982:BGW852016 BQN851982:BQS852016 CAJ851982:CAO852016 CKF851982:CKK852016 CUB851982:CUG852016 DDX851982:DEC852016 DNT851982:DNY852016 DXP851982:DXU852016 EHL851982:EHQ852016 ERH851982:ERM852016 FBD851982:FBI852016 FKZ851982:FLE852016 FUV851982:FVA852016 GER851982:GEW852016 GON851982:GOS852016 GYJ851982:GYO852016 HIF851982:HIK852016 HSB851982:HSG852016 IBX851982:ICC852016 ILT851982:ILY852016 IVP851982:IVU852016 JFL851982:JFQ852016 JPH851982:JPM852016 JZD851982:JZI852016 KIZ851982:KJE852016 KSV851982:KTA852016 LCR851982:LCW852016 LMN851982:LMS852016 LWJ851982:LWO852016 MGF851982:MGK852016 MQB851982:MQG852016 MZX851982:NAC852016 NJT851982:NJY852016 NTP851982:NTU852016 ODL851982:ODQ852016 ONH851982:ONM852016 OXD851982:OXI852016 PGZ851982:PHE852016 PQV851982:PRA852016 QAR851982:QAW852016 QKN851982:QKS852016 QUJ851982:QUO852016 REF851982:REK852016 ROB851982:ROG852016 RXX851982:RYC852016 SHT851982:SHY852016 SRP851982:SRU852016 TBL851982:TBQ852016 TLH851982:TLM852016 TVD851982:TVI852016 UEZ851982:UFE852016 UOV851982:UPA852016 UYR851982:UYW852016 VIN851982:VIS852016 VSJ851982:VSO852016 WCF851982:WCK852016 WMB851982:WMG852016 WVX851982:WWC852016 Q917518:V917552 JL917518:JQ917552 TH917518:TM917552 ADD917518:ADI917552 AMZ917518:ANE917552 AWV917518:AXA917552 BGR917518:BGW917552 BQN917518:BQS917552 CAJ917518:CAO917552 CKF917518:CKK917552 CUB917518:CUG917552 DDX917518:DEC917552 DNT917518:DNY917552 DXP917518:DXU917552 EHL917518:EHQ917552 ERH917518:ERM917552 FBD917518:FBI917552 FKZ917518:FLE917552 FUV917518:FVA917552 GER917518:GEW917552 GON917518:GOS917552 GYJ917518:GYO917552 HIF917518:HIK917552 HSB917518:HSG917552 IBX917518:ICC917552 ILT917518:ILY917552 IVP917518:IVU917552 JFL917518:JFQ917552 JPH917518:JPM917552 JZD917518:JZI917552 KIZ917518:KJE917552 KSV917518:KTA917552 LCR917518:LCW917552 LMN917518:LMS917552 LWJ917518:LWO917552 MGF917518:MGK917552 MQB917518:MQG917552 MZX917518:NAC917552 NJT917518:NJY917552 NTP917518:NTU917552 ODL917518:ODQ917552 ONH917518:ONM917552 OXD917518:OXI917552 PGZ917518:PHE917552 PQV917518:PRA917552 QAR917518:QAW917552 QKN917518:QKS917552 QUJ917518:QUO917552 REF917518:REK917552 ROB917518:ROG917552 RXX917518:RYC917552 SHT917518:SHY917552 SRP917518:SRU917552 TBL917518:TBQ917552 TLH917518:TLM917552 TVD917518:TVI917552 UEZ917518:UFE917552 UOV917518:UPA917552 UYR917518:UYW917552 VIN917518:VIS917552 VSJ917518:VSO917552 WCF917518:WCK917552 WMB917518:WMG917552 WVX917518:WWC917552 Q983054:V983088 JL983054:JQ983088 TH983054:TM983088 ADD983054:ADI983088 AMZ983054:ANE983088 AWV983054:AXA983088 BGR983054:BGW983088 BQN983054:BQS983088 CAJ983054:CAO983088 CKF983054:CKK983088 CUB983054:CUG983088 DDX983054:DEC983088 DNT983054:DNY983088 DXP983054:DXU983088 EHL983054:EHQ983088 ERH983054:ERM983088 FBD983054:FBI983088 FKZ983054:FLE983088 FUV983054:FVA983088 GER983054:GEW983088 GON983054:GOS983088 GYJ983054:GYO983088 HIF983054:HIK983088 HSB983054:HSG983088 IBX983054:ICC983088 ILT983054:ILY983088 IVP983054:IVU983088 JFL983054:JFQ983088 JPH983054:JPM983088 JZD983054:JZI983088 KIZ983054:KJE983088 KSV983054:KTA983088 LCR983054:LCW983088 LMN983054:LMS983088 LWJ983054:LWO983088 MGF983054:MGK983088 MQB983054:MQG983088 MZX983054:NAC983088 NJT983054:NJY983088 NTP983054:NTU983088 ODL983054:ODQ983088 ONH983054:ONM983088 OXD983054:OXI983088 PGZ983054:PHE983088 PQV983054:PRA983088 QAR983054:QAW983088 QKN983054:QKS983088 QUJ983054:QUO983088 REF983054:REK983088 ROB983054:ROG983088 RXX983054:RYC983088 SHT983054:SHY983088 SRP983054:SRU983088 TBL983054:TBQ983088 TLH983054:TLM983088 TVD983054:TVI983088 UEZ983054:UFE983088 UOV983054:UPA983088 UYR983054:UYW983088 VIN983054:VIS983088 VSJ983054:VSO983088 WCF983054:WCK983088 WMB983054:WMG983088 WVX983054:WWC983088 T5:T8 JO5:JO8 TK5:TK8 ADG5:ADG8 ANC5:ANC8 AWY5:AWY8 BGU5:BGU8 BQQ5:BQQ8 CAM5:CAM8 CKI5:CKI8 CUE5:CUE8 DEA5:DEA8 DNW5:DNW8 DXS5:DXS8 EHO5:EHO8 ERK5:ERK8 FBG5:FBG8 FLC5:FLC8 FUY5:FUY8 GEU5:GEU8 GOQ5:GOQ8 GYM5:GYM8 HII5:HII8 HSE5:HSE8 ICA5:ICA8 ILW5:ILW8 IVS5:IVS8 JFO5:JFO8 JPK5:JPK8 JZG5:JZG8 KJC5:KJC8 KSY5:KSY8 LCU5:LCU8 LMQ5:LMQ8 LWM5:LWM8 MGI5:MGI8 MQE5:MQE8 NAA5:NAA8 NJW5:NJW8 NTS5:NTS8 ODO5:ODO8 ONK5:ONK8 OXG5:OXG8 PHC5:PHC8 PQY5:PQY8 QAU5:QAU8 QKQ5:QKQ8 QUM5:QUM8 REI5:REI8 ROE5:ROE8 RYA5:RYA8 SHW5:SHW8 SRS5:SRS8 TBO5:TBO8 TLK5:TLK8 TVG5:TVG8 UFC5:UFC8 UOY5:UOY8 UYU5:UYU8 VIQ5:VIQ8 VSM5:VSM8 WCI5:WCI8 WME5:WME8 WWA5:WWA8 W65550:W65553 JR65550:JR65553 TN65550:TN65553 ADJ65550:ADJ65553 ANF65550:ANF65553 AXB65550:AXB65553 BGX65550:BGX65553 BQT65550:BQT65553 CAP65550:CAP65553 CKL65550:CKL65553 CUH65550:CUH65553 DED65550:DED65553 DNZ65550:DNZ65553 DXV65550:DXV65553 EHR65550:EHR65553 ERN65550:ERN65553 FBJ65550:FBJ65553 FLF65550:FLF65553 FVB65550:FVB65553 GEX65550:GEX65553 GOT65550:GOT65553 GYP65550:GYP65553 HIL65550:HIL65553 HSH65550:HSH65553 ICD65550:ICD65553 ILZ65550:ILZ65553 IVV65550:IVV65553 JFR65550:JFR65553 JPN65550:JPN65553 JZJ65550:JZJ65553 KJF65550:KJF65553 KTB65550:KTB65553 LCX65550:LCX65553 LMT65550:LMT65553 LWP65550:LWP65553 MGL65550:MGL65553 MQH65550:MQH65553 NAD65550:NAD65553 NJZ65550:NJZ65553 NTV65550:NTV65553 ODR65550:ODR65553 ONN65550:ONN65553 OXJ65550:OXJ65553 PHF65550:PHF65553 PRB65550:PRB65553 QAX65550:QAX65553 QKT65550:QKT65553 QUP65550:QUP65553 REL65550:REL65553 ROH65550:ROH65553 RYD65550:RYD65553 SHZ65550:SHZ65553 SRV65550:SRV65553 TBR65550:TBR65553 TLN65550:TLN65553 TVJ65550:TVJ65553 UFF65550:UFF65553 UPB65550:UPB65553 UYX65550:UYX65553 VIT65550:VIT65553 VSP65550:VSP65553 WCL65550:WCL65553 WMH65550:WMH65553 WWD65550:WWD65553 W131086:W131089 JR131086:JR131089 TN131086:TN131089 ADJ131086:ADJ131089 ANF131086:ANF131089 AXB131086:AXB131089 BGX131086:BGX131089 BQT131086:BQT131089 CAP131086:CAP131089 CKL131086:CKL131089 CUH131086:CUH131089 DED131086:DED131089 DNZ131086:DNZ131089 DXV131086:DXV131089 EHR131086:EHR131089 ERN131086:ERN131089 FBJ131086:FBJ131089 FLF131086:FLF131089 FVB131086:FVB131089 GEX131086:GEX131089 GOT131086:GOT131089 GYP131086:GYP131089 HIL131086:HIL131089 HSH131086:HSH131089 ICD131086:ICD131089 ILZ131086:ILZ131089 IVV131086:IVV131089 JFR131086:JFR131089 JPN131086:JPN131089 JZJ131086:JZJ131089 KJF131086:KJF131089 KTB131086:KTB131089 LCX131086:LCX131089 LMT131086:LMT131089 LWP131086:LWP131089 MGL131086:MGL131089 MQH131086:MQH131089 NAD131086:NAD131089 NJZ131086:NJZ131089 NTV131086:NTV131089 ODR131086:ODR131089 ONN131086:ONN131089 OXJ131086:OXJ131089 PHF131086:PHF131089 PRB131086:PRB131089 QAX131086:QAX131089 QKT131086:QKT131089 QUP131086:QUP131089 REL131086:REL131089 ROH131086:ROH131089 RYD131086:RYD131089 SHZ131086:SHZ131089 SRV131086:SRV131089 TBR131086:TBR131089 TLN131086:TLN131089 TVJ131086:TVJ131089 UFF131086:UFF131089 UPB131086:UPB131089 UYX131086:UYX131089 VIT131086:VIT131089 VSP131086:VSP131089 WCL131086:WCL131089 WMH131086:WMH131089 WWD131086:WWD131089 W196622:W196625 JR196622:JR196625 TN196622:TN196625 ADJ196622:ADJ196625 ANF196622:ANF196625 AXB196622:AXB196625 BGX196622:BGX196625 BQT196622:BQT196625 CAP196622:CAP196625 CKL196622:CKL196625 CUH196622:CUH196625 DED196622:DED196625 DNZ196622:DNZ196625 DXV196622:DXV196625 EHR196622:EHR196625 ERN196622:ERN196625 FBJ196622:FBJ196625 FLF196622:FLF196625 FVB196622:FVB196625 GEX196622:GEX196625 GOT196622:GOT196625 GYP196622:GYP196625 HIL196622:HIL196625 HSH196622:HSH196625 ICD196622:ICD196625 ILZ196622:ILZ196625 IVV196622:IVV196625 JFR196622:JFR196625 JPN196622:JPN196625 JZJ196622:JZJ196625 KJF196622:KJF196625 KTB196622:KTB196625 LCX196622:LCX196625 LMT196622:LMT196625 LWP196622:LWP196625 MGL196622:MGL196625 MQH196622:MQH196625 NAD196622:NAD196625 NJZ196622:NJZ196625 NTV196622:NTV196625 ODR196622:ODR196625 ONN196622:ONN196625 OXJ196622:OXJ196625 PHF196622:PHF196625 PRB196622:PRB196625 QAX196622:QAX196625 QKT196622:QKT196625 QUP196622:QUP196625 REL196622:REL196625 ROH196622:ROH196625 RYD196622:RYD196625 SHZ196622:SHZ196625 SRV196622:SRV196625 TBR196622:TBR196625 TLN196622:TLN196625 TVJ196622:TVJ196625 UFF196622:UFF196625 UPB196622:UPB196625 UYX196622:UYX196625 VIT196622:VIT196625 VSP196622:VSP196625 WCL196622:WCL196625 WMH196622:WMH196625 WWD196622:WWD196625 W262158:W262161 JR262158:JR262161 TN262158:TN262161 ADJ262158:ADJ262161 ANF262158:ANF262161 AXB262158:AXB262161 BGX262158:BGX262161 BQT262158:BQT262161 CAP262158:CAP262161 CKL262158:CKL262161 CUH262158:CUH262161 DED262158:DED262161 DNZ262158:DNZ262161 DXV262158:DXV262161 EHR262158:EHR262161 ERN262158:ERN262161 FBJ262158:FBJ262161 FLF262158:FLF262161 FVB262158:FVB262161 GEX262158:GEX262161 GOT262158:GOT262161 GYP262158:GYP262161 HIL262158:HIL262161 HSH262158:HSH262161 ICD262158:ICD262161 ILZ262158:ILZ262161 IVV262158:IVV262161 JFR262158:JFR262161 JPN262158:JPN262161 JZJ262158:JZJ262161 KJF262158:KJF262161 KTB262158:KTB262161 LCX262158:LCX262161 LMT262158:LMT262161 LWP262158:LWP262161 MGL262158:MGL262161 MQH262158:MQH262161 NAD262158:NAD262161 NJZ262158:NJZ262161 NTV262158:NTV262161 ODR262158:ODR262161 ONN262158:ONN262161 OXJ262158:OXJ262161 PHF262158:PHF262161 PRB262158:PRB262161 QAX262158:QAX262161 QKT262158:QKT262161 QUP262158:QUP262161 REL262158:REL262161 ROH262158:ROH262161 RYD262158:RYD262161 SHZ262158:SHZ262161 SRV262158:SRV262161 TBR262158:TBR262161 TLN262158:TLN262161 TVJ262158:TVJ262161 UFF262158:UFF262161 UPB262158:UPB262161 UYX262158:UYX262161 VIT262158:VIT262161 VSP262158:VSP262161 WCL262158:WCL262161 WMH262158:WMH262161 WWD262158:WWD262161 W327694:W327697 JR327694:JR327697 TN327694:TN327697 ADJ327694:ADJ327697 ANF327694:ANF327697 AXB327694:AXB327697 BGX327694:BGX327697 BQT327694:BQT327697 CAP327694:CAP327697 CKL327694:CKL327697 CUH327694:CUH327697 DED327694:DED327697 DNZ327694:DNZ327697 DXV327694:DXV327697 EHR327694:EHR327697 ERN327694:ERN327697 FBJ327694:FBJ327697 FLF327694:FLF327697 FVB327694:FVB327697 GEX327694:GEX327697 GOT327694:GOT327697 GYP327694:GYP327697 HIL327694:HIL327697 HSH327694:HSH327697 ICD327694:ICD327697 ILZ327694:ILZ327697 IVV327694:IVV327697 JFR327694:JFR327697 JPN327694:JPN327697 JZJ327694:JZJ327697 KJF327694:KJF327697 KTB327694:KTB327697 LCX327694:LCX327697 LMT327694:LMT327697 LWP327694:LWP327697 MGL327694:MGL327697 MQH327694:MQH327697 NAD327694:NAD327697 NJZ327694:NJZ327697 NTV327694:NTV327697 ODR327694:ODR327697 ONN327694:ONN327697 OXJ327694:OXJ327697 PHF327694:PHF327697 PRB327694:PRB327697 QAX327694:QAX327697 QKT327694:QKT327697 QUP327694:QUP327697 REL327694:REL327697 ROH327694:ROH327697 RYD327694:RYD327697 SHZ327694:SHZ327697 SRV327694:SRV327697 TBR327694:TBR327697 TLN327694:TLN327697 TVJ327694:TVJ327697 UFF327694:UFF327697 UPB327694:UPB327697 UYX327694:UYX327697 VIT327694:VIT327697 VSP327694:VSP327697 WCL327694:WCL327697 WMH327694:WMH327697 WWD327694:WWD327697 W393230:W393233 JR393230:JR393233 TN393230:TN393233 ADJ393230:ADJ393233 ANF393230:ANF393233 AXB393230:AXB393233 BGX393230:BGX393233 BQT393230:BQT393233 CAP393230:CAP393233 CKL393230:CKL393233 CUH393230:CUH393233 DED393230:DED393233 DNZ393230:DNZ393233 DXV393230:DXV393233 EHR393230:EHR393233 ERN393230:ERN393233 FBJ393230:FBJ393233 FLF393230:FLF393233 FVB393230:FVB393233 GEX393230:GEX393233 GOT393230:GOT393233 GYP393230:GYP393233 HIL393230:HIL393233 HSH393230:HSH393233 ICD393230:ICD393233 ILZ393230:ILZ393233 IVV393230:IVV393233 JFR393230:JFR393233 JPN393230:JPN393233 JZJ393230:JZJ393233 KJF393230:KJF393233 KTB393230:KTB393233 LCX393230:LCX393233 LMT393230:LMT393233 LWP393230:LWP393233 MGL393230:MGL393233 MQH393230:MQH393233 NAD393230:NAD393233 NJZ393230:NJZ393233 NTV393230:NTV393233 ODR393230:ODR393233 ONN393230:ONN393233 OXJ393230:OXJ393233 PHF393230:PHF393233 PRB393230:PRB393233 QAX393230:QAX393233 QKT393230:QKT393233 QUP393230:QUP393233 REL393230:REL393233 ROH393230:ROH393233 RYD393230:RYD393233 SHZ393230:SHZ393233 SRV393230:SRV393233 TBR393230:TBR393233 TLN393230:TLN393233 TVJ393230:TVJ393233 UFF393230:UFF393233 UPB393230:UPB393233 UYX393230:UYX393233 VIT393230:VIT393233 VSP393230:VSP393233 WCL393230:WCL393233 WMH393230:WMH393233 WWD393230:WWD393233 W458766:W458769 JR458766:JR458769 TN458766:TN458769 ADJ458766:ADJ458769 ANF458766:ANF458769 AXB458766:AXB458769 BGX458766:BGX458769 BQT458766:BQT458769 CAP458766:CAP458769 CKL458766:CKL458769 CUH458766:CUH458769 DED458766:DED458769 DNZ458766:DNZ458769 DXV458766:DXV458769 EHR458766:EHR458769 ERN458766:ERN458769 FBJ458766:FBJ458769 FLF458766:FLF458769 FVB458766:FVB458769 GEX458766:GEX458769 GOT458766:GOT458769 GYP458766:GYP458769 HIL458766:HIL458769 HSH458766:HSH458769 ICD458766:ICD458769 ILZ458766:ILZ458769 IVV458766:IVV458769 JFR458766:JFR458769 JPN458766:JPN458769 JZJ458766:JZJ458769 KJF458766:KJF458769 KTB458766:KTB458769 LCX458766:LCX458769 LMT458766:LMT458769 LWP458766:LWP458769 MGL458766:MGL458769 MQH458766:MQH458769 NAD458766:NAD458769 NJZ458766:NJZ458769 NTV458766:NTV458769 ODR458766:ODR458769 ONN458766:ONN458769 OXJ458766:OXJ458769 PHF458766:PHF458769 PRB458766:PRB458769 QAX458766:QAX458769 QKT458766:QKT458769 QUP458766:QUP458769 REL458766:REL458769 ROH458766:ROH458769 RYD458766:RYD458769 SHZ458766:SHZ458769 SRV458766:SRV458769 TBR458766:TBR458769 TLN458766:TLN458769 TVJ458766:TVJ458769 UFF458766:UFF458769 UPB458766:UPB458769 UYX458766:UYX458769 VIT458766:VIT458769 VSP458766:VSP458769 WCL458766:WCL458769 WMH458766:WMH458769 WWD458766:WWD458769 W524302:W524305 JR524302:JR524305 TN524302:TN524305 ADJ524302:ADJ524305 ANF524302:ANF524305 AXB524302:AXB524305 BGX524302:BGX524305 BQT524302:BQT524305 CAP524302:CAP524305 CKL524302:CKL524305 CUH524302:CUH524305 DED524302:DED524305 DNZ524302:DNZ524305 DXV524302:DXV524305 EHR524302:EHR524305 ERN524302:ERN524305 FBJ524302:FBJ524305 FLF524302:FLF524305 FVB524302:FVB524305 GEX524302:GEX524305 GOT524302:GOT524305 GYP524302:GYP524305 HIL524302:HIL524305 HSH524302:HSH524305 ICD524302:ICD524305 ILZ524302:ILZ524305 IVV524302:IVV524305 JFR524302:JFR524305 JPN524302:JPN524305 JZJ524302:JZJ524305 KJF524302:KJF524305 KTB524302:KTB524305 LCX524302:LCX524305 LMT524302:LMT524305 LWP524302:LWP524305 MGL524302:MGL524305 MQH524302:MQH524305 NAD524302:NAD524305 NJZ524302:NJZ524305 NTV524302:NTV524305 ODR524302:ODR524305 ONN524302:ONN524305 OXJ524302:OXJ524305 PHF524302:PHF524305 PRB524302:PRB524305 QAX524302:QAX524305 QKT524302:QKT524305 QUP524302:QUP524305 REL524302:REL524305 ROH524302:ROH524305 RYD524302:RYD524305 SHZ524302:SHZ524305 SRV524302:SRV524305 TBR524302:TBR524305 TLN524302:TLN524305 TVJ524302:TVJ524305 UFF524302:UFF524305 UPB524302:UPB524305 UYX524302:UYX524305 VIT524302:VIT524305 VSP524302:VSP524305 WCL524302:WCL524305 WMH524302:WMH524305 WWD524302:WWD524305 W589838:W589841 JR589838:JR589841 TN589838:TN589841 ADJ589838:ADJ589841 ANF589838:ANF589841 AXB589838:AXB589841 BGX589838:BGX589841 BQT589838:BQT589841 CAP589838:CAP589841 CKL589838:CKL589841 CUH589838:CUH589841 DED589838:DED589841 DNZ589838:DNZ589841 DXV589838:DXV589841 EHR589838:EHR589841 ERN589838:ERN589841 FBJ589838:FBJ589841 FLF589838:FLF589841 FVB589838:FVB589841 GEX589838:GEX589841 GOT589838:GOT589841 GYP589838:GYP589841 HIL589838:HIL589841 HSH589838:HSH589841 ICD589838:ICD589841 ILZ589838:ILZ589841 IVV589838:IVV589841 JFR589838:JFR589841 JPN589838:JPN589841 JZJ589838:JZJ589841 KJF589838:KJF589841 KTB589838:KTB589841 LCX589838:LCX589841 LMT589838:LMT589841 LWP589838:LWP589841 MGL589838:MGL589841 MQH589838:MQH589841 NAD589838:NAD589841 NJZ589838:NJZ589841 NTV589838:NTV589841 ODR589838:ODR589841 ONN589838:ONN589841 OXJ589838:OXJ589841 PHF589838:PHF589841 PRB589838:PRB589841 QAX589838:QAX589841 QKT589838:QKT589841 QUP589838:QUP589841 REL589838:REL589841 ROH589838:ROH589841 RYD589838:RYD589841 SHZ589838:SHZ589841 SRV589838:SRV589841 TBR589838:TBR589841 TLN589838:TLN589841 TVJ589838:TVJ589841 UFF589838:UFF589841 UPB589838:UPB589841 UYX589838:UYX589841 VIT589838:VIT589841 VSP589838:VSP589841 WCL589838:WCL589841 WMH589838:WMH589841 WWD589838:WWD589841 W655374:W655377 JR655374:JR655377 TN655374:TN655377 ADJ655374:ADJ655377 ANF655374:ANF655377 AXB655374:AXB655377 BGX655374:BGX655377 BQT655374:BQT655377 CAP655374:CAP655377 CKL655374:CKL655377 CUH655374:CUH655377 DED655374:DED655377 DNZ655374:DNZ655377 DXV655374:DXV655377 EHR655374:EHR655377 ERN655374:ERN655377 FBJ655374:FBJ655377 FLF655374:FLF655377 FVB655374:FVB655377 GEX655374:GEX655377 GOT655374:GOT655377 GYP655374:GYP655377 HIL655374:HIL655377 HSH655374:HSH655377 ICD655374:ICD655377 ILZ655374:ILZ655377 IVV655374:IVV655377 JFR655374:JFR655377 JPN655374:JPN655377 JZJ655374:JZJ655377 KJF655374:KJF655377 KTB655374:KTB655377 LCX655374:LCX655377 LMT655374:LMT655377 LWP655374:LWP655377 MGL655374:MGL655377 MQH655374:MQH655377 NAD655374:NAD655377 NJZ655374:NJZ655377 NTV655374:NTV655377 ODR655374:ODR655377 ONN655374:ONN655377 OXJ655374:OXJ655377 PHF655374:PHF655377 PRB655374:PRB655377 QAX655374:QAX655377 QKT655374:QKT655377 QUP655374:QUP655377 REL655374:REL655377 ROH655374:ROH655377 RYD655374:RYD655377 SHZ655374:SHZ655377 SRV655374:SRV655377 TBR655374:TBR655377 TLN655374:TLN655377 TVJ655374:TVJ655377 UFF655374:UFF655377 UPB655374:UPB655377 UYX655374:UYX655377 VIT655374:VIT655377 VSP655374:VSP655377 WCL655374:WCL655377 WMH655374:WMH655377 WWD655374:WWD655377 W720910:W720913 JR720910:JR720913 TN720910:TN720913 ADJ720910:ADJ720913 ANF720910:ANF720913 AXB720910:AXB720913 BGX720910:BGX720913 BQT720910:BQT720913 CAP720910:CAP720913 CKL720910:CKL720913 CUH720910:CUH720913 DED720910:DED720913 DNZ720910:DNZ720913 DXV720910:DXV720913 EHR720910:EHR720913 ERN720910:ERN720913 FBJ720910:FBJ720913 FLF720910:FLF720913 FVB720910:FVB720913 GEX720910:GEX720913 GOT720910:GOT720913 GYP720910:GYP720913 HIL720910:HIL720913 HSH720910:HSH720913 ICD720910:ICD720913 ILZ720910:ILZ720913 IVV720910:IVV720913 JFR720910:JFR720913 JPN720910:JPN720913 JZJ720910:JZJ720913 KJF720910:KJF720913 KTB720910:KTB720913 LCX720910:LCX720913 LMT720910:LMT720913 LWP720910:LWP720913 MGL720910:MGL720913 MQH720910:MQH720913 NAD720910:NAD720913 NJZ720910:NJZ720913 NTV720910:NTV720913 ODR720910:ODR720913 ONN720910:ONN720913 OXJ720910:OXJ720913 PHF720910:PHF720913 PRB720910:PRB720913 QAX720910:QAX720913 QKT720910:QKT720913 QUP720910:QUP720913 REL720910:REL720913 ROH720910:ROH720913 RYD720910:RYD720913 SHZ720910:SHZ720913 SRV720910:SRV720913 TBR720910:TBR720913 TLN720910:TLN720913 TVJ720910:TVJ720913 UFF720910:UFF720913 UPB720910:UPB720913 UYX720910:UYX720913 VIT720910:VIT720913 VSP720910:VSP720913 WCL720910:WCL720913 WMH720910:WMH720913 WWD720910:WWD720913 W786446:W786449 JR786446:JR786449 TN786446:TN786449 ADJ786446:ADJ786449 ANF786446:ANF786449 AXB786446:AXB786449 BGX786446:BGX786449 BQT786446:BQT786449 CAP786446:CAP786449 CKL786446:CKL786449 CUH786446:CUH786449 DED786446:DED786449 DNZ786446:DNZ786449 DXV786446:DXV786449 EHR786446:EHR786449 ERN786446:ERN786449 FBJ786446:FBJ786449 FLF786446:FLF786449 FVB786446:FVB786449 GEX786446:GEX786449 GOT786446:GOT786449 GYP786446:GYP786449 HIL786446:HIL786449 HSH786446:HSH786449 ICD786446:ICD786449 ILZ786446:ILZ786449 IVV786446:IVV786449 JFR786446:JFR786449 JPN786446:JPN786449 JZJ786446:JZJ786449 KJF786446:KJF786449 KTB786446:KTB786449 LCX786446:LCX786449 LMT786446:LMT786449 LWP786446:LWP786449 MGL786446:MGL786449 MQH786446:MQH786449 NAD786446:NAD786449 NJZ786446:NJZ786449 NTV786446:NTV786449 ODR786446:ODR786449 ONN786446:ONN786449 OXJ786446:OXJ786449 PHF786446:PHF786449 PRB786446:PRB786449 QAX786446:QAX786449 QKT786446:QKT786449 QUP786446:QUP786449 REL786446:REL786449 ROH786446:ROH786449 RYD786446:RYD786449 SHZ786446:SHZ786449 SRV786446:SRV786449 TBR786446:TBR786449 TLN786446:TLN786449 TVJ786446:TVJ786449 UFF786446:UFF786449 UPB786446:UPB786449 UYX786446:UYX786449 VIT786446:VIT786449 VSP786446:VSP786449 WCL786446:WCL786449 WMH786446:WMH786449 WWD786446:WWD786449 W851982:W851985 JR851982:JR851985 TN851982:TN851985 ADJ851982:ADJ851985 ANF851982:ANF851985 AXB851982:AXB851985 BGX851982:BGX851985 BQT851982:BQT851985 CAP851982:CAP851985 CKL851982:CKL851985 CUH851982:CUH851985 DED851982:DED851985 DNZ851982:DNZ851985 DXV851982:DXV851985 EHR851982:EHR851985 ERN851982:ERN851985 FBJ851982:FBJ851985 FLF851982:FLF851985 FVB851982:FVB851985 GEX851982:GEX851985 GOT851982:GOT851985 GYP851982:GYP851985 HIL851982:HIL851985 HSH851982:HSH851985 ICD851982:ICD851985 ILZ851982:ILZ851985 IVV851982:IVV851985 JFR851982:JFR851985 JPN851982:JPN851985 JZJ851982:JZJ851985 KJF851982:KJF851985 KTB851982:KTB851985 LCX851982:LCX851985 LMT851982:LMT851985 LWP851982:LWP851985 MGL851982:MGL851985 MQH851982:MQH851985 NAD851982:NAD851985 NJZ851982:NJZ851985 NTV851982:NTV851985 ODR851982:ODR851985 ONN851982:ONN851985 OXJ851982:OXJ851985 PHF851982:PHF851985 PRB851982:PRB851985 QAX851982:QAX851985 QKT851982:QKT851985 QUP851982:QUP851985 REL851982:REL851985 ROH851982:ROH851985 RYD851982:RYD851985 SHZ851982:SHZ851985 SRV851982:SRV851985 TBR851982:TBR851985 TLN851982:TLN851985 TVJ851982:TVJ851985 UFF851982:UFF851985 UPB851982:UPB851985 UYX851982:UYX851985 VIT851982:VIT851985 VSP851982:VSP851985 WCL851982:WCL851985 WMH851982:WMH851985 WWD851982:WWD851985 W917518:W917521 JR917518:JR917521 TN917518:TN917521 ADJ917518:ADJ917521 ANF917518:ANF917521 AXB917518:AXB917521 BGX917518:BGX917521 BQT917518:BQT917521 CAP917518:CAP917521 CKL917518:CKL917521 CUH917518:CUH917521 DED917518:DED917521 DNZ917518:DNZ917521 DXV917518:DXV917521 EHR917518:EHR917521 ERN917518:ERN917521 FBJ917518:FBJ917521 FLF917518:FLF917521 FVB917518:FVB917521 GEX917518:GEX917521 GOT917518:GOT917521 GYP917518:GYP917521 HIL917518:HIL917521 HSH917518:HSH917521 ICD917518:ICD917521 ILZ917518:ILZ917521 IVV917518:IVV917521 JFR917518:JFR917521 JPN917518:JPN917521 JZJ917518:JZJ917521 KJF917518:KJF917521 KTB917518:KTB917521 LCX917518:LCX917521 LMT917518:LMT917521 LWP917518:LWP917521 MGL917518:MGL917521 MQH917518:MQH917521 NAD917518:NAD917521 NJZ917518:NJZ917521 NTV917518:NTV917521 ODR917518:ODR917521 ONN917518:ONN917521 OXJ917518:OXJ917521 PHF917518:PHF917521 PRB917518:PRB917521 QAX917518:QAX917521 QKT917518:QKT917521 QUP917518:QUP917521 REL917518:REL917521 ROH917518:ROH917521 RYD917518:RYD917521 SHZ917518:SHZ917521 SRV917518:SRV917521 TBR917518:TBR917521 TLN917518:TLN917521 TVJ917518:TVJ917521 UFF917518:UFF917521 UPB917518:UPB917521 UYX917518:UYX917521 VIT917518:VIT917521 VSP917518:VSP917521 WCL917518:WCL917521 WMH917518:WMH917521 WWD917518:WWD917521 W983054:W983057 JR983054:JR983057 TN983054:TN983057 ADJ983054:ADJ983057 ANF983054:ANF983057 AXB983054:AXB983057 BGX983054:BGX983057 BQT983054:BQT983057 CAP983054:CAP983057 CKL983054:CKL983057 CUH983054:CUH983057 DED983054:DED983057 DNZ983054:DNZ983057 DXV983054:DXV983057 EHR983054:EHR983057 ERN983054:ERN983057 FBJ983054:FBJ983057 FLF983054:FLF983057 FVB983054:FVB983057 GEX983054:GEX983057 GOT983054:GOT983057 GYP983054:GYP983057 HIL983054:HIL983057 HSH983054:HSH983057 ICD983054:ICD983057 ILZ983054:ILZ983057 IVV983054:IVV983057 JFR983054:JFR983057 JPN983054:JPN983057 JZJ983054:JZJ983057 KJF983054:KJF983057 KTB983054:KTB983057 LCX983054:LCX983057 LMT983054:LMT983057 LWP983054:LWP983057 MGL983054:MGL983057 MQH983054:MQH983057 NAD983054:NAD983057 NJZ983054:NJZ983057 NTV983054:NTV983057 ODR983054:ODR983057 ONN983054:ONN983057 OXJ983054:OXJ983057 PHF983054:PHF983057 PRB983054:PRB983057 QAX983054:QAX983057 QKT983054:QKT983057 QUP983054:QUP983057 REL983054:REL983057 ROH983054:ROH983057 RYD983054:RYD983057 SHZ983054:SHZ983057 SRV983054:SRV983057 TBR983054:TBR983057 TLN983054:TLN983057 TVJ983054:TVJ983057 UFF983054:UFF983057 UPB983054:UPB983057 UYX983054:UYX983057 VIT983054:VIT983057 VSP983054:VSP983057 WCL983054:WCL983057 WMH983054:WMH983057 WWD983054:WWD983057 WWD983065:WWD983088 JO16:JO49 TK16:TK49 ADG16:ADG49 ANC16:ANC49 AWY16:AWY49 BGU16:BGU49 BQQ16:BQQ49 CAM16:CAM49 CKI16:CKI49 CUE16:CUE49 DEA16:DEA49 DNW16:DNW49 DXS16:DXS49 EHO16:EHO49 ERK16:ERK49 FBG16:FBG49 FLC16:FLC49 FUY16:FUY49 GEU16:GEU49 GOQ16:GOQ49 GYM16:GYM49 HII16:HII49 HSE16:HSE49 ICA16:ICA49 ILW16:ILW49 IVS16:IVS49 JFO16:JFO49 JPK16:JPK49 JZG16:JZG49 KJC16:KJC49 KSY16:KSY49 LCU16:LCU49 LMQ16:LMQ49 LWM16:LWM49 MGI16:MGI49 MQE16:MQE49 NAA16:NAA49 NJW16:NJW49 NTS16:NTS49 ODO16:ODO49 ONK16:ONK49 OXG16:OXG49 PHC16:PHC49 PQY16:PQY49 QAU16:QAU49 QKQ16:QKQ49 QUM16:QUM49 REI16:REI49 ROE16:ROE49 RYA16:RYA49 SHW16:SHW49 SRS16:SRS49 TBO16:TBO49 TLK16:TLK49 TVG16:TVG49 UFC16:UFC49 UOY16:UOY49 UYU16:UYU49 VIQ16:VIQ49 VSM16:VSM49 WCI16:WCI49 WME16:WME49 WWA16:WWA49 W65561:W65584 JR65561:JR65584 TN65561:TN65584 ADJ65561:ADJ65584 ANF65561:ANF65584 AXB65561:AXB65584 BGX65561:BGX65584 BQT65561:BQT65584 CAP65561:CAP65584 CKL65561:CKL65584 CUH65561:CUH65584 DED65561:DED65584 DNZ65561:DNZ65584 DXV65561:DXV65584 EHR65561:EHR65584 ERN65561:ERN65584 FBJ65561:FBJ65584 FLF65561:FLF65584 FVB65561:FVB65584 GEX65561:GEX65584 GOT65561:GOT65584 GYP65561:GYP65584 HIL65561:HIL65584 HSH65561:HSH65584 ICD65561:ICD65584 ILZ65561:ILZ65584 IVV65561:IVV65584 JFR65561:JFR65584 JPN65561:JPN65584 JZJ65561:JZJ65584 KJF65561:KJF65584 KTB65561:KTB65584 LCX65561:LCX65584 LMT65561:LMT65584 LWP65561:LWP65584 MGL65561:MGL65584 MQH65561:MQH65584 NAD65561:NAD65584 NJZ65561:NJZ65584 NTV65561:NTV65584 ODR65561:ODR65584 ONN65561:ONN65584 OXJ65561:OXJ65584 PHF65561:PHF65584 PRB65561:PRB65584 QAX65561:QAX65584 QKT65561:QKT65584 QUP65561:QUP65584 REL65561:REL65584 ROH65561:ROH65584 RYD65561:RYD65584 SHZ65561:SHZ65584 SRV65561:SRV65584 TBR65561:TBR65584 TLN65561:TLN65584 TVJ65561:TVJ65584 UFF65561:UFF65584 UPB65561:UPB65584 UYX65561:UYX65584 VIT65561:VIT65584 VSP65561:VSP65584 WCL65561:WCL65584 WMH65561:WMH65584 WWD65561:WWD65584 W131097:W131120 JR131097:JR131120 TN131097:TN131120 ADJ131097:ADJ131120 ANF131097:ANF131120 AXB131097:AXB131120 BGX131097:BGX131120 BQT131097:BQT131120 CAP131097:CAP131120 CKL131097:CKL131120 CUH131097:CUH131120 DED131097:DED131120 DNZ131097:DNZ131120 DXV131097:DXV131120 EHR131097:EHR131120 ERN131097:ERN131120 FBJ131097:FBJ131120 FLF131097:FLF131120 FVB131097:FVB131120 GEX131097:GEX131120 GOT131097:GOT131120 GYP131097:GYP131120 HIL131097:HIL131120 HSH131097:HSH131120 ICD131097:ICD131120 ILZ131097:ILZ131120 IVV131097:IVV131120 JFR131097:JFR131120 JPN131097:JPN131120 JZJ131097:JZJ131120 KJF131097:KJF131120 KTB131097:KTB131120 LCX131097:LCX131120 LMT131097:LMT131120 LWP131097:LWP131120 MGL131097:MGL131120 MQH131097:MQH131120 NAD131097:NAD131120 NJZ131097:NJZ131120 NTV131097:NTV131120 ODR131097:ODR131120 ONN131097:ONN131120 OXJ131097:OXJ131120 PHF131097:PHF131120 PRB131097:PRB131120 QAX131097:QAX131120 QKT131097:QKT131120 QUP131097:QUP131120 REL131097:REL131120 ROH131097:ROH131120 RYD131097:RYD131120 SHZ131097:SHZ131120 SRV131097:SRV131120 TBR131097:TBR131120 TLN131097:TLN131120 TVJ131097:TVJ131120 UFF131097:UFF131120 UPB131097:UPB131120 UYX131097:UYX131120 VIT131097:VIT131120 VSP131097:VSP131120 WCL131097:WCL131120 WMH131097:WMH131120 WWD131097:WWD131120 W196633:W196656 JR196633:JR196656 TN196633:TN196656 ADJ196633:ADJ196656 ANF196633:ANF196656 AXB196633:AXB196656 BGX196633:BGX196656 BQT196633:BQT196656 CAP196633:CAP196656 CKL196633:CKL196656 CUH196633:CUH196656 DED196633:DED196656 DNZ196633:DNZ196656 DXV196633:DXV196656 EHR196633:EHR196656 ERN196633:ERN196656 FBJ196633:FBJ196656 FLF196633:FLF196656 FVB196633:FVB196656 GEX196633:GEX196656 GOT196633:GOT196656 GYP196633:GYP196656 HIL196633:HIL196656 HSH196633:HSH196656 ICD196633:ICD196656 ILZ196633:ILZ196656 IVV196633:IVV196656 JFR196633:JFR196656 JPN196633:JPN196656 JZJ196633:JZJ196656 KJF196633:KJF196656 KTB196633:KTB196656 LCX196633:LCX196656 LMT196633:LMT196656 LWP196633:LWP196656 MGL196633:MGL196656 MQH196633:MQH196656 NAD196633:NAD196656 NJZ196633:NJZ196656 NTV196633:NTV196656 ODR196633:ODR196656 ONN196633:ONN196656 OXJ196633:OXJ196656 PHF196633:PHF196656 PRB196633:PRB196656 QAX196633:QAX196656 QKT196633:QKT196656 QUP196633:QUP196656 REL196633:REL196656 ROH196633:ROH196656 RYD196633:RYD196656 SHZ196633:SHZ196656 SRV196633:SRV196656 TBR196633:TBR196656 TLN196633:TLN196656 TVJ196633:TVJ196656 UFF196633:UFF196656 UPB196633:UPB196656 UYX196633:UYX196656 VIT196633:VIT196656 VSP196633:VSP196656 WCL196633:WCL196656 WMH196633:WMH196656 WWD196633:WWD196656 W262169:W262192 JR262169:JR262192 TN262169:TN262192 ADJ262169:ADJ262192 ANF262169:ANF262192 AXB262169:AXB262192 BGX262169:BGX262192 BQT262169:BQT262192 CAP262169:CAP262192 CKL262169:CKL262192 CUH262169:CUH262192 DED262169:DED262192 DNZ262169:DNZ262192 DXV262169:DXV262192 EHR262169:EHR262192 ERN262169:ERN262192 FBJ262169:FBJ262192 FLF262169:FLF262192 FVB262169:FVB262192 GEX262169:GEX262192 GOT262169:GOT262192 GYP262169:GYP262192 HIL262169:HIL262192 HSH262169:HSH262192 ICD262169:ICD262192 ILZ262169:ILZ262192 IVV262169:IVV262192 JFR262169:JFR262192 JPN262169:JPN262192 JZJ262169:JZJ262192 KJF262169:KJF262192 KTB262169:KTB262192 LCX262169:LCX262192 LMT262169:LMT262192 LWP262169:LWP262192 MGL262169:MGL262192 MQH262169:MQH262192 NAD262169:NAD262192 NJZ262169:NJZ262192 NTV262169:NTV262192 ODR262169:ODR262192 ONN262169:ONN262192 OXJ262169:OXJ262192 PHF262169:PHF262192 PRB262169:PRB262192 QAX262169:QAX262192 QKT262169:QKT262192 QUP262169:QUP262192 REL262169:REL262192 ROH262169:ROH262192 RYD262169:RYD262192 SHZ262169:SHZ262192 SRV262169:SRV262192 TBR262169:TBR262192 TLN262169:TLN262192 TVJ262169:TVJ262192 UFF262169:UFF262192 UPB262169:UPB262192 UYX262169:UYX262192 VIT262169:VIT262192 VSP262169:VSP262192 WCL262169:WCL262192 WMH262169:WMH262192 WWD262169:WWD262192 W327705:W327728 JR327705:JR327728 TN327705:TN327728 ADJ327705:ADJ327728 ANF327705:ANF327728 AXB327705:AXB327728 BGX327705:BGX327728 BQT327705:BQT327728 CAP327705:CAP327728 CKL327705:CKL327728 CUH327705:CUH327728 DED327705:DED327728 DNZ327705:DNZ327728 DXV327705:DXV327728 EHR327705:EHR327728 ERN327705:ERN327728 FBJ327705:FBJ327728 FLF327705:FLF327728 FVB327705:FVB327728 GEX327705:GEX327728 GOT327705:GOT327728 GYP327705:GYP327728 HIL327705:HIL327728 HSH327705:HSH327728 ICD327705:ICD327728 ILZ327705:ILZ327728 IVV327705:IVV327728 JFR327705:JFR327728 JPN327705:JPN327728 JZJ327705:JZJ327728 KJF327705:KJF327728 KTB327705:KTB327728 LCX327705:LCX327728 LMT327705:LMT327728 LWP327705:LWP327728 MGL327705:MGL327728 MQH327705:MQH327728 NAD327705:NAD327728 NJZ327705:NJZ327728 NTV327705:NTV327728 ODR327705:ODR327728 ONN327705:ONN327728 OXJ327705:OXJ327728 PHF327705:PHF327728 PRB327705:PRB327728 QAX327705:QAX327728 QKT327705:QKT327728 QUP327705:QUP327728 REL327705:REL327728 ROH327705:ROH327728 RYD327705:RYD327728 SHZ327705:SHZ327728 SRV327705:SRV327728 TBR327705:TBR327728 TLN327705:TLN327728 TVJ327705:TVJ327728 UFF327705:UFF327728 UPB327705:UPB327728 UYX327705:UYX327728 VIT327705:VIT327728 VSP327705:VSP327728 WCL327705:WCL327728 WMH327705:WMH327728 WWD327705:WWD327728 W393241:W393264 JR393241:JR393264 TN393241:TN393264 ADJ393241:ADJ393264 ANF393241:ANF393264 AXB393241:AXB393264 BGX393241:BGX393264 BQT393241:BQT393264 CAP393241:CAP393264 CKL393241:CKL393264 CUH393241:CUH393264 DED393241:DED393264 DNZ393241:DNZ393264 DXV393241:DXV393264 EHR393241:EHR393264 ERN393241:ERN393264 FBJ393241:FBJ393264 FLF393241:FLF393264 FVB393241:FVB393264 GEX393241:GEX393264 GOT393241:GOT393264 GYP393241:GYP393264 HIL393241:HIL393264 HSH393241:HSH393264 ICD393241:ICD393264 ILZ393241:ILZ393264 IVV393241:IVV393264 JFR393241:JFR393264 JPN393241:JPN393264 JZJ393241:JZJ393264 KJF393241:KJF393264 KTB393241:KTB393264 LCX393241:LCX393264 LMT393241:LMT393264 LWP393241:LWP393264 MGL393241:MGL393264 MQH393241:MQH393264 NAD393241:NAD393264 NJZ393241:NJZ393264 NTV393241:NTV393264 ODR393241:ODR393264 ONN393241:ONN393264 OXJ393241:OXJ393264 PHF393241:PHF393264 PRB393241:PRB393264 QAX393241:QAX393264 QKT393241:QKT393264 QUP393241:QUP393264 REL393241:REL393264 ROH393241:ROH393264 RYD393241:RYD393264 SHZ393241:SHZ393264 SRV393241:SRV393264 TBR393241:TBR393264 TLN393241:TLN393264 TVJ393241:TVJ393264 UFF393241:UFF393264 UPB393241:UPB393264 UYX393241:UYX393264 VIT393241:VIT393264 VSP393241:VSP393264 WCL393241:WCL393264 WMH393241:WMH393264 WWD393241:WWD393264 W458777:W458800 JR458777:JR458800 TN458777:TN458800 ADJ458777:ADJ458800 ANF458777:ANF458800 AXB458777:AXB458800 BGX458777:BGX458800 BQT458777:BQT458800 CAP458777:CAP458800 CKL458777:CKL458800 CUH458777:CUH458800 DED458777:DED458800 DNZ458777:DNZ458800 DXV458777:DXV458800 EHR458777:EHR458800 ERN458777:ERN458800 FBJ458777:FBJ458800 FLF458777:FLF458800 FVB458777:FVB458800 GEX458777:GEX458800 GOT458777:GOT458800 GYP458777:GYP458800 HIL458777:HIL458800 HSH458777:HSH458800 ICD458777:ICD458800 ILZ458777:ILZ458800 IVV458777:IVV458800 JFR458777:JFR458800 JPN458777:JPN458800 JZJ458777:JZJ458800 KJF458777:KJF458800 KTB458777:KTB458800 LCX458777:LCX458800 LMT458777:LMT458800 LWP458777:LWP458800 MGL458777:MGL458800 MQH458777:MQH458800 NAD458777:NAD458800 NJZ458777:NJZ458800 NTV458777:NTV458800 ODR458777:ODR458800 ONN458777:ONN458800 OXJ458777:OXJ458800 PHF458777:PHF458800 PRB458777:PRB458800 QAX458777:QAX458800 QKT458777:QKT458800 QUP458777:QUP458800 REL458777:REL458800 ROH458777:ROH458800 RYD458777:RYD458800 SHZ458777:SHZ458800 SRV458777:SRV458800 TBR458777:TBR458800 TLN458777:TLN458800 TVJ458777:TVJ458800 UFF458777:UFF458800 UPB458777:UPB458800 UYX458777:UYX458800 VIT458777:VIT458800 VSP458777:VSP458800 WCL458777:WCL458800 WMH458777:WMH458800 WWD458777:WWD458800 W524313:W524336 JR524313:JR524336 TN524313:TN524336 ADJ524313:ADJ524336 ANF524313:ANF524336 AXB524313:AXB524336 BGX524313:BGX524336 BQT524313:BQT524336 CAP524313:CAP524336 CKL524313:CKL524336 CUH524313:CUH524336 DED524313:DED524336 DNZ524313:DNZ524336 DXV524313:DXV524336 EHR524313:EHR524336 ERN524313:ERN524336 FBJ524313:FBJ524336 FLF524313:FLF524336 FVB524313:FVB524336 GEX524313:GEX524336 GOT524313:GOT524336 GYP524313:GYP524336 HIL524313:HIL524336 HSH524313:HSH524336 ICD524313:ICD524336 ILZ524313:ILZ524336 IVV524313:IVV524336 JFR524313:JFR524336 JPN524313:JPN524336 JZJ524313:JZJ524336 KJF524313:KJF524336 KTB524313:KTB524336 LCX524313:LCX524336 LMT524313:LMT524336 LWP524313:LWP524336 MGL524313:MGL524336 MQH524313:MQH524336 NAD524313:NAD524336 NJZ524313:NJZ524336 NTV524313:NTV524336 ODR524313:ODR524336 ONN524313:ONN524336 OXJ524313:OXJ524336 PHF524313:PHF524336 PRB524313:PRB524336 QAX524313:QAX524336 QKT524313:QKT524336 QUP524313:QUP524336 REL524313:REL524336 ROH524313:ROH524336 RYD524313:RYD524336 SHZ524313:SHZ524336 SRV524313:SRV524336 TBR524313:TBR524336 TLN524313:TLN524336 TVJ524313:TVJ524336 UFF524313:UFF524336 UPB524313:UPB524336 UYX524313:UYX524336 VIT524313:VIT524336 VSP524313:VSP524336 WCL524313:WCL524336 WMH524313:WMH524336 WWD524313:WWD524336 W589849:W589872 JR589849:JR589872 TN589849:TN589872 ADJ589849:ADJ589872 ANF589849:ANF589872 AXB589849:AXB589872 BGX589849:BGX589872 BQT589849:BQT589872 CAP589849:CAP589872 CKL589849:CKL589872 CUH589849:CUH589872 DED589849:DED589872 DNZ589849:DNZ589872 DXV589849:DXV589872 EHR589849:EHR589872 ERN589849:ERN589872 FBJ589849:FBJ589872 FLF589849:FLF589872 FVB589849:FVB589872 GEX589849:GEX589872 GOT589849:GOT589872 GYP589849:GYP589872 HIL589849:HIL589872 HSH589849:HSH589872 ICD589849:ICD589872 ILZ589849:ILZ589872 IVV589849:IVV589872 JFR589849:JFR589872 JPN589849:JPN589872 JZJ589849:JZJ589872 KJF589849:KJF589872 KTB589849:KTB589872 LCX589849:LCX589872 LMT589849:LMT589872 LWP589849:LWP589872 MGL589849:MGL589872 MQH589849:MQH589872 NAD589849:NAD589872 NJZ589849:NJZ589872 NTV589849:NTV589872 ODR589849:ODR589872 ONN589849:ONN589872 OXJ589849:OXJ589872 PHF589849:PHF589872 PRB589849:PRB589872 QAX589849:QAX589872 QKT589849:QKT589872 QUP589849:QUP589872 REL589849:REL589872 ROH589849:ROH589872 RYD589849:RYD589872 SHZ589849:SHZ589872 SRV589849:SRV589872 TBR589849:TBR589872 TLN589849:TLN589872 TVJ589849:TVJ589872 UFF589849:UFF589872 UPB589849:UPB589872 UYX589849:UYX589872 VIT589849:VIT589872 VSP589849:VSP589872 WCL589849:WCL589872 WMH589849:WMH589872 WWD589849:WWD589872 W655385:W655408 JR655385:JR655408 TN655385:TN655408 ADJ655385:ADJ655408 ANF655385:ANF655408 AXB655385:AXB655408 BGX655385:BGX655408 BQT655385:BQT655408 CAP655385:CAP655408 CKL655385:CKL655408 CUH655385:CUH655408 DED655385:DED655408 DNZ655385:DNZ655408 DXV655385:DXV655408 EHR655385:EHR655408 ERN655385:ERN655408 FBJ655385:FBJ655408 FLF655385:FLF655408 FVB655385:FVB655408 GEX655385:GEX655408 GOT655385:GOT655408 GYP655385:GYP655408 HIL655385:HIL655408 HSH655385:HSH655408 ICD655385:ICD655408 ILZ655385:ILZ655408 IVV655385:IVV655408 JFR655385:JFR655408 JPN655385:JPN655408 JZJ655385:JZJ655408 KJF655385:KJF655408 KTB655385:KTB655408 LCX655385:LCX655408 LMT655385:LMT655408 LWP655385:LWP655408 MGL655385:MGL655408 MQH655385:MQH655408 NAD655385:NAD655408 NJZ655385:NJZ655408 NTV655385:NTV655408 ODR655385:ODR655408 ONN655385:ONN655408 OXJ655385:OXJ655408 PHF655385:PHF655408 PRB655385:PRB655408 QAX655385:QAX655408 QKT655385:QKT655408 QUP655385:QUP655408 REL655385:REL655408 ROH655385:ROH655408 RYD655385:RYD655408 SHZ655385:SHZ655408 SRV655385:SRV655408 TBR655385:TBR655408 TLN655385:TLN655408 TVJ655385:TVJ655408 UFF655385:UFF655408 UPB655385:UPB655408 UYX655385:UYX655408 VIT655385:VIT655408 VSP655385:VSP655408 WCL655385:WCL655408 WMH655385:WMH655408 WWD655385:WWD655408 W720921:W720944 JR720921:JR720944 TN720921:TN720944 ADJ720921:ADJ720944 ANF720921:ANF720944 AXB720921:AXB720944 BGX720921:BGX720944 BQT720921:BQT720944 CAP720921:CAP720944 CKL720921:CKL720944 CUH720921:CUH720944 DED720921:DED720944 DNZ720921:DNZ720944 DXV720921:DXV720944 EHR720921:EHR720944 ERN720921:ERN720944 FBJ720921:FBJ720944 FLF720921:FLF720944 FVB720921:FVB720944 GEX720921:GEX720944 GOT720921:GOT720944 GYP720921:GYP720944 HIL720921:HIL720944 HSH720921:HSH720944 ICD720921:ICD720944 ILZ720921:ILZ720944 IVV720921:IVV720944 JFR720921:JFR720944 JPN720921:JPN720944 JZJ720921:JZJ720944 KJF720921:KJF720944 KTB720921:KTB720944 LCX720921:LCX720944 LMT720921:LMT720944 LWP720921:LWP720944 MGL720921:MGL720944 MQH720921:MQH720944 NAD720921:NAD720944 NJZ720921:NJZ720944 NTV720921:NTV720944 ODR720921:ODR720944 ONN720921:ONN720944 OXJ720921:OXJ720944 PHF720921:PHF720944 PRB720921:PRB720944 QAX720921:QAX720944 QKT720921:QKT720944 QUP720921:QUP720944 REL720921:REL720944 ROH720921:ROH720944 RYD720921:RYD720944 SHZ720921:SHZ720944 SRV720921:SRV720944 TBR720921:TBR720944 TLN720921:TLN720944 TVJ720921:TVJ720944 UFF720921:UFF720944 UPB720921:UPB720944 UYX720921:UYX720944 VIT720921:VIT720944 VSP720921:VSP720944 WCL720921:WCL720944 WMH720921:WMH720944 WWD720921:WWD720944 W786457:W786480 JR786457:JR786480 TN786457:TN786480 ADJ786457:ADJ786480 ANF786457:ANF786480 AXB786457:AXB786480 BGX786457:BGX786480 BQT786457:BQT786480 CAP786457:CAP786480 CKL786457:CKL786480 CUH786457:CUH786480 DED786457:DED786480 DNZ786457:DNZ786480 DXV786457:DXV786480 EHR786457:EHR786480 ERN786457:ERN786480 FBJ786457:FBJ786480 FLF786457:FLF786480 FVB786457:FVB786480 GEX786457:GEX786480 GOT786457:GOT786480 GYP786457:GYP786480 HIL786457:HIL786480 HSH786457:HSH786480 ICD786457:ICD786480 ILZ786457:ILZ786480 IVV786457:IVV786480 JFR786457:JFR786480 JPN786457:JPN786480 JZJ786457:JZJ786480 KJF786457:KJF786480 KTB786457:KTB786480 LCX786457:LCX786480 LMT786457:LMT786480 LWP786457:LWP786480 MGL786457:MGL786480 MQH786457:MQH786480 NAD786457:NAD786480 NJZ786457:NJZ786480 NTV786457:NTV786480 ODR786457:ODR786480 ONN786457:ONN786480 OXJ786457:OXJ786480 PHF786457:PHF786480 PRB786457:PRB786480 QAX786457:QAX786480 QKT786457:QKT786480 QUP786457:QUP786480 REL786457:REL786480 ROH786457:ROH786480 RYD786457:RYD786480 SHZ786457:SHZ786480 SRV786457:SRV786480 TBR786457:TBR786480 TLN786457:TLN786480 TVJ786457:TVJ786480 UFF786457:UFF786480 UPB786457:UPB786480 UYX786457:UYX786480 VIT786457:VIT786480 VSP786457:VSP786480 WCL786457:WCL786480 WMH786457:WMH786480 WWD786457:WWD786480 W851993:W852016 JR851993:JR852016 TN851993:TN852016 ADJ851993:ADJ852016 ANF851993:ANF852016 AXB851993:AXB852016 BGX851993:BGX852016 BQT851993:BQT852016 CAP851993:CAP852016 CKL851993:CKL852016 CUH851993:CUH852016 DED851993:DED852016 DNZ851993:DNZ852016 DXV851993:DXV852016 EHR851993:EHR852016 ERN851993:ERN852016 FBJ851993:FBJ852016 FLF851993:FLF852016 FVB851993:FVB852016 GEX851993:GEX852016 GOT851993:GOT852016 GYP851993:GYP852016 HIL851993:HIL852016 HSH851993:HSH852016 ICD851993:ICD852016 ILZ851993:ILZ852016 IVV851993:IVV852016 JFR851993:JFR852016 JPN851993:JPN852016 JZJ851993:JZJ852016 KJF851993:KJF852016 KTB851993:KTB852016 LCX851993:LCX852016 LMT851993:LMT852016 LWP851993:LWP852016 MGL851993:MGL852016 MQH851993:MQH852016 NAD851993:NAD852016 NJZ851993:NJZ852016 NTV851993:NTV852016 ODR851993:ODR852016 ONN851993:ONN852016 OXJ851993:OXJ852016 PHF851993:PHF852016 PRB851993:PRB852016 QAX851993:QAX852016 QKT851993:QKT852016 QUP851993:QUP852016 REL851993:REL852016 ROH851993:ROH852016 RYD851993:RYD852016 SHZ851993:SHZ852016 SRV851993:SRV852016 TBR851993:TBR852016 TLN851993:TLN852016 TVJ851993:TVJ852016 UFF851993:UFF852016 UPB851993:UPB852016 UYX851993:UYX852016 VIT851993:VIT852016 VSP851993:VSP852016 WCL851993:WCL852016 WMH851993:WMH852016 WWD851993:WWD852016 W917529:W917552 JR917529:JR917552 TN917529:TN917552 ADJ917529:ADJ917552 ANF917529:ANF917552 AXB917529:AXB917552 BGX917529:BGX917552 BQT917529:BQT917552 CAP917529:CAP917552 CKL917529:CKL917552 CUH917529:CUH917552 DED917529:DED917552 DNZ917529:DNZ917552 DXV917529:DXV917552 EHR917529:EHR917552 ERN917529:ERN917552 FBJ917529:FBJ917552 FLF917529:FLF917552 FVB917529:FVB917552 GEX917529:GEX917552 GOT917529:GOT917552 GYP917529:GYP917552 HIL917529:HIL917552 HSH917529:HSH917552 ICD917529:ICD917552 ILZ917529:ILZ917552 IVV917529:IVV917552 JFR917529:JFR917552 JPN917529:JPN917552 JZJ917529:JZJ917552 KJF917529:KJF917552 KTB917529:KTB917552 LCX917529:LCX917552 LMT917529:LMT917552 LWP917529:LWP917552 MGL917529:MGL917552 MQH917529:MQH917552 NAD917529:NAD917552 NJZ917529:NJZ917552 NTV917529:NTV917552 ODR917529:ODR917552 ONN917529:ONN917552 OXJ917529:OXJ917552 PHF917529:PHF917552 PRB917529:PRB917552 QAX917529:QAX917552 QKT917529:QKT917552 QUP917529:QUP917552 REL917529:REL917552 ROH917529:ROH917552 RYD917529:RYD917552 SHZ917529:SHZ917552 SRV917529:SRV917552 TBR917529:TBR917552 TLN917529:TLN917552 TVJ917529:TVJ917552 UFF917529:UFF917552 UPB917529:UPB917552 UYX917529:UYX917552 VIT917529:VIT917552 VSP917529:VSP917552 WCL917529:WCL917552 WMH917529:WMH917552 WWD917529:WWD917552 W983065:W983088 JR983065:JR983088 TN983065:TN983088 ADJ983065:ADJ983088 ANF983065:ANF983088 AXB983065:AXB983088 BGX983065:BGX983088 BQT983065:BQT983088 CAP983065:CAP983088 CKL983065:CKL983088 CUH983065:CUH983088 DED983065:DED983088 DNZ983065:DNZ983088 DXV983065:DXV983088 EHR983065:EHR983088 ERN983065:ERN983088 FBJ983065:FBJ983088 FLF983065:FLF983088 FVB983065:FVB983088 GEX983065:GEX983088 GOT983065:GOT983088 GYP983065:GYP983088 HIL983065:HIL983088 HSH983065:HSH983088 ICD983065:ICD983088 ILZ983065:ILZ983088 IVV983065:IVV983088 JFR983065:JFR983088 JPN983065:JPN983088 JZJ983065:JZJ983088 KJF983065:KJF983088 KTB983065:KTB983088 LCX983065:LCX983088 LMT983065:LMT983088 LWP983065:LWP983088 MGL983065:MGL983088 MQH983065:MQH983088 NAD983065:NAD983088 NJZ983065:NJZ983088 NTV983065:NTV983088 ODR983065:ODR983088 ONN983065:ONN983088 OXJ983065:OXJ983088 PHF983065:PHF983088 PRB983065:PRB983088 QAX983065:QAX983088 QKT983065:QKT983088 QUP983065:QUP983088 REL983065:REL983088 ROH983065:ROH983088 RYD983065:RYD983088 SHZ983065:SHZ983088 SRV983065:SRV983088 TBR983065:TBR983088 TLN983065:TLN983088 TVJ983065:TVJ983088 UFF983065:UFF983088 UPB983065:UPB983088 UYX983065:UYX983088 VIT983065:VIT983088 VSP983065:VSP983088 WCL983065:WCL983088 WMH983065:WMH983088 T16:T49">
      <formula1>0</formula1>
      <formula2>20</formula2>
    </dataValidation>
    <dataValidation type="decimal" allowBlank="1" showInputMessage="1" showErrorMessage="1" errorTitle="الرجاء التصحيح" error="العدد يجب أن يكون بين 0 و 20" sqref="X5:Z49 IV5:IY49 SR5:SU49 ACN5:ACQ49 AMJ5:AMM49 AWF5:AWI49 BGB5:BGE49 BPX5:BQA49 BZT5:BZW49 CJP5:CJS49 CTL5:CTO49 DDH5:DDK49 DND5:DNG49 DWZ5:DXC49 EGV5:EGY49 EQR5:EQU49 FAN5:FAQ49 FKJ5:FKM49 FUF5:FUI49 GEB5:GEE49 GNX5:GOA49 GXT5:GXW49 HHP5:HHS49 HRL5:HRO49 IBH5:IBK49 ILD5:ILG49 IUZ5:IVC49 JEV5:JEY49 JOR5:JOU49 JYN5:JYQ49 KIJ5:KIM49 KSF5:KSI49 LCB5:LCE49 LLX5:LMA49 LVT5:LVW49 MFP5:MFS49 MPL5:MPO49 MZH5:MZK49 NJD5:NJG49 NSZ5:NTC49 OCV5:OCY49 OMR5:OMU49 OWN5:OWQ49 PGJ5:PGM49 PQF5:PQI49 QAB5:QAE49 QJX5:QKA49 QTT5:QTW49 RDP5:RDS49 RNL5:RNO49 RXH5:RXK49 SHD5:SHG49 SQZ5:SRC49 TAV5:TAY49 TKR5:TKU49 TUN5:TUQ49 UEJ5:UEM49 UOF5:UOI49 UYB5:UYE49 VHX5:VIA49 VRT5:VRW49 WBP5:WBS49 WLL5:WLO49 WVH5:WVK49 D65550:G65584 IY65550:JB65584 SU65550:SX65584 ACQ65550:ACT65584 AMM65550:AMP65584 AWI65550:AWL65584 BGE65550:BGH65584 BQA65550:BQD65584 BZW65550:BZZ65584 CJS65550:CJV65584 CTO65550:CTR65584 DDK65550:DDN65584 DNG65550:DNJ65584 DXC65550:DXF65584 EGY65550:EHB65584 EQU65550:EQX65584 FAQ65550:FAT65584 FKM65550:FKP65584 FUI65550:FUL65584 GEE65550:GEH65584 GOA65550:GOD65584 GXW65550:GXZ65584 HHS65550:HHV65584 HRO65550:HRR65584 IBK65550:IBN65584 ILG65550:ILJ65584 IVC65550:IVF65584 JEY65550:JFB65584 JOU65550:JOX65584 JYQ65550:JYT65584 KIM65550:KIP65584 KSI65550:KSL65584 LCE65550:LCH65584 LMA65550:LMD65584 LVW65550:LVZ65584 MFS65550:MFV65584 MPO65550:MPR65584 MZK65550:MZN65584 NJG65550:NJJ65584 NTC65550:NTF65584 OCY65550:ODB65584 OMU65550:OMX65584 OWQ65550:OWT65584 PGM65550:PGP65584 PQI65550:PQL65584 QAE65550:QAH65584 QKA65550:QKD65584 QTW65550:QTZ65584 RDS65550:RDV65584 RNO65550:RNR65584 RXK65550:RXN65584 SHG65550:SHJ65584 SRC65550:SRF65584 TAY65550:TBB65584 TKU65550:TKX65584 TUQ65550:TUT65584 UEM65550:UEP65584 UOI65550:UOL65584 UYE65550:UYH65584 VIA65550:VID65584 VRW65550:VRZ65584 WBS65550:WBV65584 WLO65550:WLR65584 WVK65550:WVN65584 D131086:G131120 IY131086:JB131120 SU131086:SX131120 ACQ131086:ACT131120 AMM131086:AMP131120 AWI131086:AWL131120 BGE131086:BGH131120 BQA131086:BQD131120 BZW131086:BZZ131120 CJS131086:CJV131120 CTO131086:CTR131120 DDK131086:DDN131120 DNG131086:DNJ131120 DXC131086:DXF131120 EGY131086:EHB131120 EQU131086:EQX131120 FAQ131086:FAT131120 FKM131086:FKP131120 FUI131086:FUL131120 GEE131086:GEH131120 GOA131086:GOD131120 GXW131086:GXZ131120 HHS131086:HHV131120 HRO131086:HRR131120 IBK131086:IBN131120 ILG131086:ILJ131120 IVC131086:IVF131120 JEY131086:JFB131120 JOU131086:JOX131120 JYQ131086:JYT131120 KIM131086:KIP131120 KSI131086:KSL131120 LCE131086:LCH131120 LMA131086:LMD131120 LVW131086:LVZ131120 MFS131086:MFV131120 MPO131086:MPR131120 MZK131086:MZN131120 NJG131086:NJJ131120 NTC131086:NTF131120 OCY131086:ODB131120 OMU131086:OMX131120 OWQ131086:OWT131120 PGM131086:PGP131120 PQI131086:PQL131120 QAE131086:QAH131120 QKA131086:QKD131120 QTW131086:QTZ131120 RDS131086:RDV131120 RNO131086:RNR131120 RXK131086:RXN131120 SHG131086:SHJ131120 SRC131086:SRF131120 TAY131086:TBB131120 TKU131086:TKX131120 TUQ131086:TUT131120 UEM131086:UEP131120 UOI131086:UOL131120 UYE131086:UYH131120 VIA131086:VID131120 VRW131086:VRZ131120 WBS131086:WBV131120 WLO131086:WLR131120 WVK131086:WVN131120 D196622:G196656 IY196622:JB196656 SU196622:SX196656 ACQ196622:ACT196656 AMM196622:AMP196656 AWI196622:AWL196656 BGE196622:BGH196656 BQA196622:BQD196656 BZW196622:BZZ196656 CJS196622:CJV196656 CTO196622:CTR196656 DDK196622:DDN196656 DNG196622:DNJ196656 DXC196622:DXF196656 EGY196622:EHB196656 EQU196622:EQX196656 FAQ196622:FAT196656 FKM196622:FKP196656 FUI196622:FUL196656 GEE196622:GEH196656 GOA196622:GOD196656 GXW196622:GXZ196656 HHS196622:HHV196656 HRO196622:HRR196656 IBK196622:IBN196656 ILG196622:ILJ196656 IVC196622:IVF196656 JEY196622:JFB196656 JOU196622:JOX196656 JYQ196622:JYT196656 KIM196622:KIP196656 KSI196622:KSL196656 LCE196622:LCH196656 LMA196622:LMD196656 LVW196622:LVZ196656 MFS196622:MFV196656 MPO196622:MPR196656 MZK196622:MZN196656 NJG196622:NJJ196656 NTC196622:NTF196656 OCY196622:ODB196656 OMU196622:OMX196656 OWQ196622:OWT196656 PGM196622:PGP196656 PQI196622:PQL196656 QAE196622:QAH196656 QKA196622:QKD196656 QTW196622:QTZ196656 RDS196622:RDV196656 RNO196622:RNR196656 RXK196622:RXN196656 SHG196622:SHJ196656 SRC196622:SRF196656 TAY196622:TBB196656 TKU196622:TKX196656 TUQ196622:TUT196656 UEM196622:UEP196656 UOI196622:UOL196656 UYE196622:UYH196656 VIA196622:VID196656 VRW196622:VRZ196656 WBS196622:WBV196656 WLO196622:WLR196656 WVK196622:WVN196656 D262158:G262192 IY262158:JB262192 SU262158:SX262192 ACQ262158:ACT262192 AMM262158:AMP262192 AWI262158:AWL262192 BGE262158:BGH262192 BQA262158:BQD262192 BZW262158:BZZ262192 CJS262158:CJV262192 CTO262158:CTR262192 DDK262158:DDN262192 DNG262158:DNJ262192 DXC262158:DXF262192 EGY262158:EHB262192 EQU262158:EQX262192 FAQ262158:FAT262192 FKM262158:FKP262192 FUI262158:FUL262192 GEE262158:GEH262192 GOA262158:GOD262192 GXW262158:GXZ262192 HHS262158:HHV262192 HRO262158:HRR262192 IBK262158:IBN262192 ILG262158:ILJ262192 IVC262158:IVF262192 JEY262158:JFB262192 JOU262158:JOX262192 JYQ262158:JYT262192 KIM262158:KIP262192 KSI262158:KSL262192 LCE262158:LCH262192 LMA262158:LMD262192 LVW262158:LVZ262192 MFS262158:MFV262192 MPO262158:MPR262192 MZK262158:MZN262192 NJG262158:NJJ262192 NTC262158:NTF262192 OCY262158:ODB262192 OMU262158:OMX262192 OWQ262158:OWT262192 PGM262158:PGP262192 PQI262158:PQL262192 QAE262158:QAH262192 QKA262158:QKD262192 QTW262158:QTZ262192 RDS262158:RDV262192 RNO262158:RNR262192 RXK262158:RXN262192 SHG262158:SHJ262192 SRC262158:SRF262192 TAY262158:TBB262192 TKU262158:TKX262192 TUQ262158:TUT262192 UEM262158:UEP262192 UOI262158:UOL262192 UYE262158:UYH262192 VIA262158:VID262192 VRW262158:VRZ262192 WBS262158:WBV262192 WLO262158:WLR262192 WVK262158:WVN262192 D327694:G327728 IY327694:JB327728 SU327694:SX327728 ACQ327694:ACT327728 AMM327694:AMP327728 AWI327694:AWL327728 BGE327694:BGH327728 BQA327694:BQD327728 BZW327694:BZZ327728 CJS327694:CJV327728 CTO327694:CTR327728 DDK327694:DDN327728 DNG327694:DNJ327728 DXC327694:DXF327728 EGY327694:EHB327728 EQU327694:EQX327728 FAQ327694:FAT327728 FKM327694:FKP327728 FUI327694:FUL327728 GEE327694:GEH327728 GOA327694:GOD327728 GXW327694:GXZ327728 HHS327694:HHV327728 HRO327694:HRR327728 IBK327694:IBN327728 ILG327694:ILJ327728 IVC327694:IVF327728 JEY327694:JFB327728 JOU327694:JOX327728 JYQ327694:JYT327728 KIM327694:KIP327728 KSI327694:KSL327728 LCE327694:LCH327728 LMA327694:LMD327728 LVW327694:LVZ327728 MFS327694:MFV327728 MPO327694:MPR327728 MZK327694:MZN327728 NJG327694:NJJ327728 NTC327694:NTF327728 OCY327694:ODB327728 OMU327694:OMX327728 OWQ327694:OWT327728 PGM327694:PGP327728 PQI327694:PQL327728 QAE327694:QAH327728 QKA327694:QKD327728 QTW327694:QTZ327728 RDS327694:RDV327728 RNO327694:RNR327728 RXK327694:RXN327728 SHG327694:SHJ327728 SRC327694:SRF327728 TAY327694:TBB327728 TKU327694:TKX327728 TUQ327694:TUT327728 UEM327694:UEP327728 UOI327694:UOL327728 UYE327694:UYH327728 VIA327694:VID327728 VRW327694:VRZ327728 WBS327694:WBV327728 WLO327694:WLR327728 WVK327694:WVN327728 D393230:G393264 IY393230:JB393264 SU393230:SX393264 ACQ393230:ACT393264 AMM393230:AMP393264 AWI393230:AWL393264 BGE393230:BGH393264 BQA393230:BQD393264 BZW393230:BZZ393264 CJS393230:CJV393264 CTO393230:CTR393264 DDK393230:DDN393264 DNG393230:DNJ393264 DXC393230:DXF393264 EGY393230:EHB393264 EQU393230:EQX393264 FAQ393230:FAT393264 FKM393230:FKP393264 FUI393230:FUL393264 GEE393230:GEH393264 GOA393230:GOD393264 GXW393230:GXZ393264 HHS393230:HHV393264 HRO393230:HRR393264 IBK393230:IBN393264 ILG393230:ILJ393264 IVC393230:IVF393264 JEY393230:JFB393264 JOU393230:JOX393264 JYQ393230:JYT393264 KIM393230:KIP393264 KSI393230:KSL393264 LCE393230:LCH393264 LMA393230:LMD393264 LVW393230:LVZ393264 MFS393230:MFV393264 MPO393230:MPR393264 MZK393230:MZN393264 NJG393230:NJJ393264 NTC393230:NTF393264 OCY393230:ODB393264 OMU393230:OMX393264 OWQ393230:OWT393264 PGM393230:PGP393264 PQI393230:PQL393264 QAE393230:QAH393264 QKA393230:QKD393264 QTW393230:QTZ393264 RDS393230:RDV393264 RNO393230:RNR393264 RXK393230:RXN393264 SHG393230:SHJ393264 SRC393230:SRF393264 TAY393230:TBB393264 TKU393230:TKX393264 TUQ393230:TUT393264 UEM393230:UEP393264 UOI393230:UOL393264 UYE393230:UYH393264 VIA393230:VID393264 VRW393230:VRZ393264 WBS393230:WBV393264 WLO393230:WLR393264 WVK393230:WVN393264 D458766:G458800 IY458766:JB458800 SU458766:SX458800 ACQ458766:ACT458800 AMM458766:AMP458800 AWI458766:AWL458800 BGE458766:BGH458800 BQA458766:BQD458800 BZW458766:BZZ458800 CJS458766:CJV458800 CTO458766:CTR458800 DDK458766:DDN458800 DNG458766:DNJ458800 DXC458766:DXF458800 EGY458766:EHB458800 EQU458766:EQX458800 FAQ458766:FAT458800 FKM458766:FKP458800 FUI458766:FUL458800 GEE458766:GEH458800 GOA458766:GOD458800 GXW458766:GXZ458800 HHS458766:HHV458800 HRO458766:HRR458800 IBK458766:IBN458800 ILG458766:ILJ458800 IVC458766:IVF458800 JEY458766:JFB458800 JOU458766:JOX458800 JYQ458766:JYT458800 KIM458766:KIP458800 KSI458766:KSL458800 LCE458766:LCH458800 LMA458766:LMD458800 LVW458766:LVZ458800 MFS458766:MFV458800 MPO458766:MPR458800 MZK458766:MZN458800 NJG458766:NJJ458800 NTC458766:NTF458800 OCY458766:ODB458800 OMU458766:OMX458800 OWQ458766:OWT458800 PGM458766:PGP458800 PQI458766:PQL458800 QAE458766:QAH458800 QKA458766:QKD458800 QTW458766:QTZ458800 RDS458766:RDV458800 RNO458766:RNR458800 RXK458766:RXN458800 SHG458766:SHJ458800 SRC458766:SRF458800 TAY458766:TBB458800 TKU458766:TKX458800 TUQ458766:TUT458800 UEM458766:UEP458800 UOI458766:UOL458800 UYE458766:UYH458800 VIA458766:VID458800 VRW458766:VRZ458800 WBS458766:WBV458800 WLO458766:WLR458800 WVK458766:WVN458800 D524302:G524336 IY524302:JB524336 SU524302:SX524336 ACQ524302:ACT524336 AMM524302:AMP524336 AWI524302:AWL524336 BGE524302:BGH524336 BQA524302:BQD524336 BZW524302:BZZ524336 CJS524302:CJV524336 CTO524302:CTR524336 DDK524302:DDN524336 DNG524302:DNJ524336 DXC524302:DXF524336 EGY524302:EHB524336 EQU524302:EQX524336 FAQ524302:FAT524336 FKM524302:FKP524336 FUI524302:FUL524336 GEE524302:GEH524336 GOA524302:GOD524336 GXW524302:GXZ524336 HHS524302:HHV524336 HRO524302:HRR524336 IBK524302:IBN524336 ILG524302:ILJ524336 IVC524302:IVF524336 JEY524302:JFB524336 JOU524302:JOX524336 JYQ524302:JYT524336 KIM524302:KIP524336 KSI524302:KSL524336 LCE524302:LCH524336 LMA524302:LMD524336 LVW524302:LVZ524336 MFS524302:MFV524336 MPO524302:MPR524336 MZK524302:MZN524336 NJG524302:NJJ524336 NTC524302:NTF524336 OCY524302:ODB524336 OMU524302:OMX524336 OWQ524302:OWT524336 PGM524302:PGP524336 PQI524302:PQL524336 QAE524302:QAH524336 QKA524302:QKD524336 QTW524302:QTZ524336 RDS524302:RDV524336 RNO524302:RNR524336 RXK524302:RXN524336 SHG524302:SHJ524336 SRC524302:SRF524336 TAY524302:TBB524336 TKU524302:TKX524336 TUQ524302:TUT524336 UEM524302:UEP524336 UOI524302:UOL524336 UYE524302:UYH524336 VIA524302:VID524336 VRW524302:VRZ524336 WBS524302:WBV524336 WLO524302:WLR524336 WVK524302:WVN524336 D589838:G589872 IY589838:JB589872 SU589838:SX589872 ACQ589838:ACT589872 AMM589838:AMP589872 AWI589838:AWL589872 BGE589838:BGH589872 BQA589838:BQD589872 BZW589838:BZZ589872 CJS589838:CJV589872 CTO589838:CTR589872 DDK589838:DDN589872 DNG589838:DNJ589872 DXC589838:DXF589872 EGY589838:EHB589872 EQU589838:EQX589872 FAQ589838:FAT589872 FKM589838:FKP589872 FUI589838:FUL589872 GEE589838:GEH589872 GOA589838:GOD589872 GXW589838:GXZ589872 HHS589838:HHV589872 HRO589838:HRR589872 IBK589838:IBN589872 ILG589838:ILJ589872 IVC589838:IVF589872 JEY589838:JFB589872 JOU589838:JOX589872 JYQ589838:JYT589872 KIM589838:KIP589872 KSI589838:KSL589872 LCE589838:LCH589872 LMA589838:LMD589872 LVW589838:LVZ589872 MFS589838:MFV589872 MPO589838:MPR589872 MZK589838:MZN589872 NJG589838:NJJ589872 NTC589838:NTF589872 OCY589838:ODB589872 OMU589838:OMX589872 OWQ589838:OWT589872 PGM589838:PGP589872 PQI589838:PQL589872 QAE589838:QAH589872 QKA589838:QKD589872 QTW589838:QTZ589872 RDS589838:RDV589872 RNO589838:RNR589872 RXK589838:RXN589872 SHG589838:SHJ589872 SRC589838:SRF589872 TAY589838:TBB589872 TKU589838:TKX589872 TUQ589838:TUT589872 UEM589838:UEP589872 UOI589838:UOL589872 UYE589838:UYH589872 VIA589838:VID589872 VRW589838:VRZ589872 WBS589838:WBV589872 WLO589838:WLR589872 WVK589838:WVN589872 D655374:G655408 IY655374:JB655408 SU655374:SX655408 ACQ655374:ACT655408 AMM655374:AMP655408 AWI655374:AWL655408 BGE655374:BGH655408 BQA655374:BQD655408 BZW655374:BZZ655408 CJS655374:CJV655408 CTO655374:CTR655408 DDK655374:DDN655408 DNG655374:DNJ655408 DXC655374:DXF655408 EGY655374:EHB655408 EQU655374:EQX655408 FAQ655374:FAT655408 FKM655374:FKP655408 FUI655374:FUL655408 GEE655374:GEH655408 GOA655374:GOD655408 GXW655374:GXZ655408 HHS655374:HHV655408 HRO655374:HRR655408 IBK655374:IBN655408 ILG655374:ILJ655408 IVC655374:IVF655408 JEY655374:JFB655408 JOU655374:JOX655408 JYQ655374:JYT655408 KIM655374:KIP655408 KSI655374:KSL655408 LCE655374:LCH655408 LMA655374:LMD655408 LVW655374:LVZ655408 MFS655374:MFV655408 MPO655374:MPR655408 MZK655374:MZN655408 NJG655374:NJJ655408 NTC655374:NTF655408 OCY655374:ODB655408 OMU655374:OMX655408 OWQ655374:OWT655408 PGM655374:PGP655408 PQI655374:PQL655408 QAE655374:QAH655408 QKA655374:QKD655408 QTW655374:QTZ655408 RDS655374:RDV655408 RNO655374:RNR655408 RXK655374:RXN655408 SHG655374:SHJ655408 SRC655374:SRF655408 TAY655374:TBB655408 TKU655374:TKX655408 TUQ655374:TUT655408 UEM655374:UEP655408 UOI655374:UOL655408 UYE655374:UYH655408 VIA655374:VID655408 VRW655374:VRZ655408 WBS655374:WBV655408 WLO655374:WLR655408 WVK655374:WVN655408 D720910:G720944 IY720910:JB720944 SU720910:SX720944 ACQ720910:ACT720944 AMM720910:AMP720944 AWI720910:AWL720944 BGE720910:BGH720944 BQA720910:BQD720944 BZW720910:BZZ720944 CJS720910:CJV720944 CTO720910:CTR720944 DDK720910:DDN720944 DNG720910:DNJ720944 DXC720910:DXF720944 EGY720910:EHB720944 EQU720910:EQX720944 FAQ720910:FAT720944 FKM720910:FKP720944 FUI720910:FUL720944 GEE720910:GEH720944 GOA720910:GOD720944 GXW720910:GXZ720944 HHS720910:HHV720944 HRO720910:HRR720944 IBK720910:IBN720944 ILG720910:ILJ720944 IVC720910:IVF720944 JEY720910:JFB720944 JOU720910:JOX720944 JYQ720910:JYT720944 KIM720910:KIP720944 KSI720910:KSL720944 LCE720910:LCH720944 LMA720910:LMD720944 LVW720910:LVZ720944 MFS720910:MFV720944 MPO720910:MPR720944 MZK720910:MZN720944 NJG720910:NJJ720944 NTC720910:NTF720944 OCY720910:ODB720944 OMU720910:OMX720944 OWQ720910:OWT720944 PGM720910:PGP720944 PQI720910:PQL720944 QAE720910:QAH720944 QKA720910:QKD720944 QTW720910:QTZ720944 RDS720910:RDV720944 RNO720910:RNR720944 RXK720910:RXN720944 SHG720910:SHJ720944 SRC720910:SRF720944 TAY720910:TBB720944 TKU720910:TKX720944 TUQ720910:TUT720944 UEM720910:UEP720944 UOI720910:UOL720944 UYE720910:UYH720944 VIA720910:VID720944 VRW720910:VRZ720944 WBS720910:WBV720944 WLO720910:WLR720944 WVK720910:WVN720944 D786446:G786480 IY786446:JB786480 SU786446:SX786480 ACQ786446:ACT786480 AMM786446:AMP786480 AWI786446:AWL786480 BGE786446:BGH786480 BQA786446:BQD786480 BZW786446:BZZ786480 CJS786446:CJV786480 CTO786446:CTR786480 DDK786446:DDN786480 DNG786446:DNJ786480 DXC786446:DXF786480 EGY786446:EHB786480 EQU786446:EQX786480 FAQ786446:FAT786480 FKM786446:FKP786480 FUI786446:FUL786480 GEE786446:GEH786480 GOA786446:GOD786480 GXW786446:GXZ786480 HHS786446:HHV786480 HRO786446:HRR786480 IBK786446:IBN786480 ILG786446:ILJ786480 IVC786446:IVF786480 JEY786446:JFB786480 JOU786446:JOX786480 JYQ786446:JYT786480 KIM786446:KIP786480 KSI786446:KSL786480 LCE786446:LCH786480 LMA786446:LMD786480 LVW786446:LVZ786480 MFS786446:MFV786480 MPO786446:MPR786480 MZK786446:MZN786480 NJG786446:NJJ786480 NTC786446:NTF786480 OCY786446:ODB786480 OMU786446:OMX786480 OWQ786446:OWT786480 PGM786446:PGP786480 PQI786446:PQL786480 QAE786446:QAH786480 QKA786446:QKD786480 QTW786446:QTZ786480 RDS786446:RDV786480 RNO786446:RNR786480 RXK786446:RXN786480 SHG786446:SHJ786480 SRC786446:SRF786480 TAY786446:TBB786480 TKU786446:TKX786480 TUQ786446:TUT786480 UEM786446:UEP786480 UOI786446:UOL786480 UYE786446:UYH786480 VIA786446:VID786480 VRW786446:VRZ786480 WBS786446:WBV786480 WLO786446:WLR786480 WVK786446:WVN786480 D851982:G852016 IY851982:JB852016 SU851982:SX852016 ACQ851982:ACT852016 AMM851982:AMP852016 AWI851982:AWL852016 BGE851982:BGH852016 BQA851982:BQD852016 BZW851982:BZZ852016 CJS851982:CJV852016 CTO851982:CTR852016 DDK851982:DDN852016 DNG851982:DNJ852016 DXC851982:DXF852016 EGY851982:EHB852016 EQU851982:EQX852016 FAQ851982:FAT852016 FKM851982:FKP852016 FUI851982:FUL852016 GEE851982:GEH852016 GOA851982:GOD852016 GXW851982:GXZ852016 HHS851982:HHV852016 HRO851982:HRR852016 IBK851982:IBN852016 ILG851982:ILJ852016 IVC851982:IVF852016 JEY851982:JFB852016 JOU851982:JOX852016 JYQ851982:JYT852016 KIM851982:KIP852016 KSI851982:KSL852016 LCE851982:LCH852016 LMA851982:LMD852016 LVW851982:LVZ852016 MFS851982:MFV852016 MPO851982:MPR852016 MZK851982:MZN852016 NJG851982:NJJ852016 NTC851982:NTF852016 OCY851982:ODB852016 OMU851982:OMX852016 OWQ851982:OWT852016 PGM851982:PGP852016 PQI851982:PQL852016 QAE851982:QAH852016 QKA851982:QKD852016 QTW851982:QTZ852016 RDS851982:RDV852016 RNO851982:RNR852016 RXK851982:RXN852016 SHG851982:SHJ852016 SRC851982:SRF852016 TAY851982:TBB852016 TKU851982:TKX852016 TUQ851982:TUT852016 UEM851982:UEP852016 UOI851982:UOL852016 UYE851982:UYH852016 VIA851982:VID852016 VRW851982:VRZ852016 WBS851982:WBV852016 WLO851982:WLR852016 WVK851982:WVN852016 D917518:G917552 IY917518:JB917552 SU917518:SX917552 ACQ917518:ACT917552 AMM917518:AMP917552 AWI917518:AWL917552 BGE917518:BGH917552 BQA917518:BQD917552 BZW917518:BZZ917552 CJS917518:CJV917552 CTO917518:CTR917552 DDK917518:DDN917552 DNG917518:DNJ917552 DXC917518:DXF917552 EGY917518:EHB917552 EQU917518:EQX917552 FAQ917518:FAT917552 FKM917518:FKP917552 FUI917518:FUL917552 GEE917518:GEH917552 GOA917518:GOD917552 GXW917518:GXZ917552 HHS917518:HHV917552 HRO917518:HRR917552 IBK917518:IBN917552 ILG917518:ILJ917552 IVC917518:IVF917552 JEY917518:JFB917552 JOU917518:JOX917552 JYQ917518:JYT917552 KIM917518:KIP917552 KSI917518:KSL917552 LCE917518:LCH917552 LMA917518:LMD917552 LVW917518:LVZ917552 MFS917518:MFV917552 MPO917518:MPR917552 MZK917518:MZN917552 NJG917518:NJJ917552 NTC917518:NTF917552 OCY917518:ODB917552 OMU917518:OMX917552 OWQ917518:OWT917552 PGM917518:PGP917552 PQI917518:PQL917552 QAE917518:QAH917552 QKA917518:QKD917552 QTW917518:QTZ917552 RDS917518:RDV917552 RNO917518:RNR917552 RXK917518:RXN917552 SHG917518:SHJ917552 SRC917518:SRF917552 TAY917518:TBB917552 TKU917518:TKX917552 TUQ917518:TUT917552 UEM917518:UEP917552 UOI917518:UOL917552 UYE917518:UYH917552 VIA917518:VID917552 VRW917518:VRZ917552 WBS917518:WBV917552 WLO917518:WLR917552 WVK917518:WVN917552 D983054:G983088 IY983054:JB983088 SU983054:SX983088 ACQ983054:ACT983088 AMM983054:AMP983088 AWI983054:AWL983088 BGE983054:BGH983088 BQA983054:BQD983088 BZW983054:BZZ983088 CJS983054:CJV983088 CTO983054:CTR983088 DDK983054:DDN983088 DNG983054:DNJ983088 DXC983054:DXF983088 EGY983054:EHB983088 EQU983054:EQX983088 FAQ983054:FAT983088 FKM983054:FKP983088 FUI983054:FUL983088 GEE983054:GEH983088 GOA983054:GOD983088 GXW983054:GXZ983088 HHS983054:HHV983088 HRO983054:HRR983088 IBK983054:IBN983088 ILG983054:ILJ983088 IVC983054:IVF983088 JEY983054:JFB983088 JOU983054:JOX983088 JYQ983054:JYT983088 KIM983054:KIP983088 KSI983054:KSL983088 LCE983054:LCH983088 LMA983054:LMD983088 LVW983054:LVZ983088 MFS983054:MFV983088 MPO983054:MPR983088 MZK983054:MZN983088 NJG983054:NJJ983088 NTC983054:NTF983088 OCY983054:ODB983088 OMU983054:OMX983088 OWQ983054:OWT983088 PGM983054:PGP983088 PQI983054:PQL983088 QAE983054:QAH983088 QKA983054:QKD983088 QTW983054:QTZ983088 RDS983054:RDV983088 RNO983054:RNR983088 RXK983054:RXN983088 SHG983054:SHJ983088 SRC983054:SRF983088 TAY983054:TBB983088 TKU983054:TKX983088 TUQ983054:TUT983088 UEM983054:UEP983088 UOI983054:UOL983088 UYE983054:UYH983088 VIA983054:VID983088 VRW983054:VRZ983088 WBS983054:WBV983088 WLO983054:WLR983088 WVK983054:WVN983088 T9:T15 JO9:JO15 TK9:TK15 ADG9:ADG15 ANC9:ANC15 AWY9:AWY15 BGU9:BGU15 BQQ9:BQQ15 CAM9:CAM15 CKI9:CKI15 CUE9:CUE15 DEA9:DEA15 DNW9:DNW15 DXS9:DXS15 EHO9:EHO15 ERK9:ERK15 FBG9:FBG15 FLC9:FLC15 FUY9:FUY15 GEU9:GEU15 GOQ9:GOQ15 GYM9:GYM15 HII9:HII15 HSE9:HSE15 ICA9:ICA15 ILW9:ILW15 IVS9:IVS15 JFO9:JFO15 JPK9:JPK15 JZG9:JZG15 KJC9:KJC15 KSY9:KSY15 LCU9:LCU15 LMQ9:LMQ15 LWM9:LWM15 MGI9:MGI15 MQE9:MQE15 NAA9:NAA15 NJW9:NJW15 NTS9:NTS15 ODO9:ODO15 ONK9:ONK15 OXG9:OXG15 PHC9:PHC15 PQY9:PQY15 QAU9:QAU15 QKQ9:QKQ15 QUM9:QUM15 REI9:REI15 ROE9:ROE15 RYA9:RYA15 SHW9:SHW15 SRS9:SRS15 TBO9:TBO15 TLK9:TLK15 TVG9:TVG15 UFC9:UFC15 UOY9:UOY15 UYU9:UYU15 VIQ9:VIQ15 VSM9:VSM15 WCI9:WCI15 WME9:WME15 WWA9:WWA15 W65554:W65560 JR65554:JR65560 TN65554:TN65560 ADJ65554:ADJ65560 ANF65554:ANF65560 AXB65554:AXB65560 BGX65554:BGX65560 BQT65554:BQT65560 CAP65554:CAP65560 CKL65554:CKL65560 CUH65554:CUH65560 DED65554:DED65560 DNZ65554:DNZ65560 DXV65554:DXV65560 EHR65554:EHR65560 ERN65554:ERN65560 FBJ65554:FBJ65560 FLF65554:FLF65560 FVB65554:FVB65560 GEX65554:GEX65560 GOT65554:GOT65560 GYP65554:GYP65560 HIL65554:HIL65560 HSH65554:HSH65560 ICD65554:ICD65560 ILZ65554:ILZ65560 IVV65554:IVV65560 JFR65554:JFR65560 JPN65554:JPN65560 JZJ65554:JZJ65560 KJF65554:KJF65560 KTB65554:KTB65560 LCX65554:LCX65560 LMT65554:LMT65560 LWP65554:LWP65560 MGL65554:MGL65560 MQH65554:MQH65560 NAD65554:NAD65560 NJZ65554:NJZ65560 NTV65554:NTV65560 ODR65554:ODR65560 ONN65554:ONN65560 OXJ65554:OXJ65560 PHF65554:PHF65560 PRB65554:PRB65560 QAX65554:QAX65560 QKT65554:QKT65560 QUP65554:QUP65560 REL65554:REL65560 ROH65554:ROH65560 RYD65554:RYD65560 SHZ65554:SHZ65560 SRV65554:SRV65560 TBR65554:TBR65560 TLN65554:TLN65560 TVJ65554:TVJ65560 UFF65554:UFF65560 UPB65554:UPB65560 UYX65554:UYX65560 VIT65554:VIT65560 VSP65554:VSP65560 WCL65554:WCL65560 WMH65554:WMH65560 WWD65554:WWD65560 W131090:W131096 JR131090:JR131096 TN131090:TN131096 ADJ131090:ADJ131096 ANF131090:ANF131096 AXB131090:AXB131096 BGX131090:BGX131096 BQT131090:BQT131096 CAP131090:CAP131096 CKL131090:CKL131096 CUH131090:CUH131096 DED131090:DED131096 DNZ131090:DNZ131096 DXV131090:DXV131096 EHR131090:EHR131096 ERN131090:ERN131096 FBJ131090:FBJ131096 FLF131090:FLF131096 FVB131090:FVB131096 GEX131090:GEX131096 GOT131090:GOT131096 GYP131090:GYP131096 HIL131090:HIL131096 HSH131090:HSH131096 ICD131090:ICD131096 ILZ131090:ILZ131096 IVV131090:IVV131096 JFR131090:JFR131096 JPN131090:JPN131096 JZJ131090:JZJ131096 KJF131090:KJF131096 KTB131090:KTB131096 LCX131090:LCX131096 LMT131090:LMT131096 LWP131090:LWP131096 MGL131090:MGL131096 MQH131090:MQH131096 NAD131090:NAD131096 NJZ131090:NJZ131096 NTV131090:NTV131096 ODR131090:ODR131096 ONN131090:ONN131096 OXJ131090:OXJ131096 PHF131090:PHF131096 PRB131090:PRB131096 QAX131090:QAX131096 QKT131090:QKT131096 QUP131090:QUP131096 REL131090:REL131096 ROH131090:ROH131096 RYD131090:RYD131096 SHZ131090:SHZ131096 SRV131090:SRV131096 TBR131090:TBR131096 TLN131090:TLN131096 TVJ131090:TVJ131096 UFF131090:UFF131096 UPB131090:UPB131096 UYX131090:UYX131096 VIT131090:VIT131096 VSP131090:VSP131096 WCL131090:WCL131096 WMH131090:WMH131096 WWD131090:WWD131096 W196626:W196632 JR196626:JR196632 TN196626:TN196632 ADJ196626:ADJ196632 ANF196626:ANF196632 AXB196626:AXB196632 BGX196626:BGX196632 BQT196626:BQT196632 CAP196626:CAP196632 CKL196626:CKL196632 CUH196626:CUH196632 DED196626:DED196632 DNZ196626:DNZ196632 DXV196626:DXV196632 EHR196626:EHR196632 ERN196626:ERN196632 FBJ196626:FBJ196632 FLF196626:FLF196632 FVB196626:FVB196632 GEX196626:GEX196632 GOT196626:GOT196632 GYP196626:GYP196632 HIL196626:HIL196632 HSH196626:HSH196632 ICD196626:ICD196632 ILZ196626:ILZ196632 IVV196626:IVV196632 JFR196626:JFR196632 JPN196626:JPN196632 JZJ196626:JZJ196632 KJF196626:KJF196632 KTB196626:KTB196632 LCX196626:LCX196632 LMT196626:LMT196632 LWP196626:LWP196632 MGL196626:MGL196632 MQH196626:MQH196632 NAD196626:NAD196632 NJZ196626:NJZ196632 NTV196626:NTV196632 ODR196626:ODR196632 ONN196626:ONN196632 OXJ196626:OXJ196632 PHF196626:PHF196632 PRB196626:PRB196632 QAX196626:QAX196632 QKT196626:QKT196632 QUP196626:QUP196632 REL196626:REL196632 ROH196626:ROH196632 RYD196626:RYD196632 SHZ196626:SHZ196632 SRV196626:SRV196632 TBR196626:TBR196632 TLN196626:TLN196632 TVJ196626:TVJ196632 UFF196626:UFF196632 UPB196626:UPB196632 UYX196626:UYX196632 VIT196626:VIT196632 VSP196626:VSP196632 WCL196626:WCL196632 WMH196626:WMH196632 WWD196626:WWD196632 W262162:W262168 JR262162:JR262168 TN262162:TN262168 ADJ262162:ADJ262168 ANF262162:ANF262168 AXB262162:AXB262168 BGX262162:BGX262168 BQT262162:BQT262168 CAP262162:CAP262168 CKL262162:CKL262168 CUH262162:CUH262168 DED262162:DED262168 DNZ262162:DNZ262168 DXV262162:DXV262168 EHR262162:EHR262168 ERN262162:ERN262168 FBJ262162:FBJ262168 FLF262162:FLF262168 FVB262162:FVB262168 GEX262162:GEX262168 GOT262162:GOT262168 GYP262162:GYP262168 HIL262162:HIL262168 HSH262162:HSH262168 ICD262162:ICD262168 ILZ262162:ILZ262168 IVV262162:IVV262168 JFR262162:JFR262168 JPN262162:JPN262168 JZJ262162:JZJ262168 KJF262162:KJF262168 KTB262162:KTB262168 LCX262162:LCX262168 LMT262162:LMT262168 LWP262162:LWP262168 MGL262162:MGL262168 MQH262162:MQH262168 NAD262162:NAD262168 NJZ262162:NJZ262168 NTV262162:NTV262168 ODR262162:ODR262168 ONN262162:ONN262168 OXJ262162:OXJ262168 PHF262162:PHF262168 PRB262162:PRB262168 QAX262162:QAX262168 QKT262162:QKT262168 QUP262162:QUP262168 REL262162:REL262168 ROH262162:ROH262168 RYD262162:RYD262168 SHZ262162:SHZ262168 SRV262162:SRV262168 TBR262162:TBR262168 TLN262162:TLN262168 TVJ262162:TVJ262168 UFF262162:UFF262168 UPB262162:UPB262168 UYX262162:UYX262168 VIT262162:VIT262168 VSP262162:VSP262168 WCL262162:WCL262168 WMH262162:WMH262168 WWD262162:WWD262168 W327698:W327704 JR327698:JR327704 TN327698:TN327704 ADJ327698:ADJ327704 ANF327698:ANF327704 AXB327698:AXB327704 BGX327698:BGX327704 BQT327698:BQT327704 CAP327698:CAP327704 CKL327698:CKL327704 CUH327698:CUH327704 DED327698:DED327704 DNZ327698:DNZ327704 DXV327698:DXV327704 EHR327698:EHR327704 ERN327698:ERN327704 FBJ327698:FBJ327704 FLF327698:FLF327704 FVB327698:FVB327704 GEX327698:GEX327704 GOT327698:GOT327704 GYP327698:GYP327704 HIL327698:HIL327704 HSH327698:HSH327704 ICD327698:ICD327704 ILZ327698:ILZ327704 IVV327698:IVV327704 JFR327698:JFR327704 JPN327698:JPN327704 JZJ327698:JZJ327704 KJF327698:KJF327704 KTB327698:KTB327704 LCX327698:LCX327704 LMT327698:LMT327704 LWP327698:LWP327704 MGL327698:MGL327704 MQH327698:MQH327704 NAD327698:NAD327704 NJZ327698:NJZ327704 NTV327698:NTV327704 ODR327698:ODR327704 ONN327698:ONN327704 OXJ327698:OXJ327704 PHF327698:PHF327704 PRB327698:PRB327704 QAX327698:QAX327704 QKT327698:QKT327704 QUP327698:QUP327704 REL327698:REL327704 ROH327698:ROH327704 RYD327698:RYD327704 SHZ327698:SHZ327704 SRV327698:SRV327704 TBR327698:TBR327704 TLN327698:TLN327704 TVJ327698:TVJ327704 UFF327698:UFF327704 UPB327698:UPB327704 UYX327698:UYX327704 VIT327698:VIT327704 VSP327698:VSP327704 WCL327698:WCL327704 WMH327698:WMH327704 WWD327698:WWD327704 W393234:W393240 JR393234:JR393240 TN393234:TN393240 ADJ393234:ADJ393240 ANF393234:ANF393240 AXB393234:AXB393240 BGX393234:BGX393240 BQT393234:BQT393240 CAP393234:CAP393240 CKL393234:CKL393240 CUH393234:CUH393240 DED393234:DED393240 DNZ393234:DNZ393240 DXV393234:DXV393240 EHR393234:EHR393240 ERN393234:ERN393240 FBJ393234:FBJ393240 FLF393234:FLF393240 FVB393234:FVB393240 GEX393234:GEX393240 GOT393234:GOT393240 GYP393234:GYP393240 HIL393234:HIL393240 HSH393234:HSH393240 ICD393234:ICD393240 ILZ393234:ILZ393240 IVV393234:IVV393240 JFR393234:JFR393240 JPN393234:JPN393240 JZJ393234:JZJ393240 KJF393234:KJF393240 KTB393234:KTB393240 LCX393234:LCX393240 LMT393234:LMT393240 LWP393234:LWP393240 MGL393234:MGL393240 MQH393234:MQH393240 NAD393234:NAD393240 NJZ393234:NJZ393240 NTV393234:NTV393240 ODR393234:ODR393240 ONN393234:ONN393240 OXJ393234:OXJ393240 PHF393234:PHF393240 PRB393234:PRB393240 QAX393234:QAX393240 QKT393234:QKT393240 QUP393234:QUP393240 REL393234:REL393240 ROH393234:ROH393240 RYD393234:RYD393240 SHZ393234:SHZ393240 SRV393234:SRV393240 TBR393234:TBR393240 TLN393234:TLN393240 TVJ393234:TVJ393240 UFF393234:UFF393240 UPB393234:UPB393240 UYX393234:UYX393240 VIT393234:VIT393240 VSP393234:VSP393240 WCL393234:WCL393240 WMH393234:WMH393240 WWD393234:WWD393240 W458770:W458776 JR458770:JR458776 TN458770:TN458776 ADJ458770:ADJ458776 ANF458770:ANF458776 AXB458770:AXB458776 BGX458770:BGX458776 BQT458770:BQT458776 CAP458770:CAP458776 CKL458770:CKL458776 CUH458770:CUH458776 DED458770:DED458776 DNZ458770:DNZ458776 DXV458770:DXV458776 EHR458770:EHR458776 ERN458770:ERN458776 FBJ458770:FBJ458776 FLF458770:FLF458776 FVB458770:FVB458776 GEX458770:GEX458776 GOT458770:GOT458776 GYP458770:GYP458776 HIL458770:HIL458776 HSH458770:HSH458776 ICD458770:ICD458776 ILZ458770:ILZ458776 IVV458770:IVV458776 JFR458770:JFR458776 JPN458770:JPN458776 JZJ458770:JZJ458776 KJF458770:KJF458776 KTB458770:KTB458776 LCX458770:LCX458776 LMT458770:LMT458776 LWP458770:LWP458776 MGL458770:MGL458776 MQH458770:MQH458776 NAD458770:NAD458776 NJZ458770:NJZ458776 NTV458770:NTV458776 ODR458770:ODR458776 ONN458770:ONN458776 OXJ458770:OXJ458776 PHF458770:PHF458776 PRB458770:PRB458776 QAX458770:QAX458776 QKT458770:QKT458776 QUP458770:QUP458776 REL458770:REL458776 ROH458770:ROH458776 RYD458770:RYD458776 SHZ458770:SHZ458776 SRV458770:SRV458776 TBR458770:TBR458776 TLN458770:TLN458776 TVJ458770:TVJ458776 UFF458770:UFF458776 UPB458770:UPB458776 UYX458770:UYX458776 VIT458770:VIT458776 VSP458770:VSP458776 WCL458770:WCL458776 WMH458770:WMH458776 WWD458770:WWD458776 W524306:W524312 JR524306:JR524312 TN524306:TN524312 ADJ524306:ADJ524312 ANF524306:ANF524312 AXB524306:AXB524312 BGX524306:BGX524312 BQT524306:BQT524312 CAP524306:CAP524312 CKL524306:CKL524312 CUH524306:CUH524312 DED524306:DED524312 DNZ524306:DNZ524312 DXV524306:DXV524312 EHR524306:EHR524312 ERN524306:ERN524312 FBJ524306:FBJ524312 FLF524306:FLF524312 FVB524306:FVB524312 GEX524306:GEX524312 GOT524306:GOT524312 GYP524306:GYP524312 HIL524306:HIL524312 HSH524306:HSH524312 ICD524306:ICD524312 ILZ524306:ILZ524312 IVV524306:IVV524312 JFR524306:JFR524312 JPN524306:JPN524312 JZJ524306:JZJ524312 KJF524306:KJF524312 KTB524306:KTB524312 LCX524306:LCX524312 LMT524306:LMT524312 LWP524306:LWP524312 MGL524306:MGL524312 MQH524306:MQH524312 NAD524306:NAD524312 NJZ524306:NJZ524312 NTV524306:NTV524312 ODR524306:ODR524312 ONN524306:ONN524312 OXJ524306:OXJ524312 PHF524306:PHF524312 PRB524306:PRB524312 QAX524306:QAX524312 QKT524306:QKT524312 QUP524306:QUP524312 REL524306:REL524312 ROH524306:ROH524312 RYD524306:RYD524312 SHZ524306:SHZ524312 SRV524306:SRV524312 TBR524306:TBR524312 TLN524306:TLN524312 TVJ524306:TVJ524312 UFF524306:UFF524312 UPB524306:UPB524312 UYX524306:UYX524312 VIT524306:VIT524312 VSP524306:VSP524312 WCL524306:WCL524312 WMH524306:WMH524312 WWD524306:WWD524312 W589842:W589848 JR589842:JR589848 TN589842:TN589848 ADJ589842:ADJ589848 ANF589842:ANF589848 AXB589842:AXB589848 BGX589842:BGX589848 BQT589842:BQT589848 CAP589842:CAP589848 CKL589842:CKL589848 CUH589842:CUH589848 DED589842:DED589848 DNZ589842:DNZ589848 DXV589842:DXV589848 EHR589842:EHR589848 ERN589842:ERN589848 FBJ589842:FBJ589848 FLF589842:FLF589848 FVB589842:FVB589848 GEX589842:GEX589848 GOT589842:GOT589848 GYP589842:GYP589848 HIL589842:HIL589848 HSH589842:HSH589848 ICD589842:ICD589848 ILZ589842:ILZ589848 IVV589842:IVV589848 JFR589842:JFR589848 JPN589842:JPN589848 JZJ589842:JZJ589848 KJF589842:KJF589848 KTB589842:KTB589848 LCX589842:LCX589848 LMT589842:LMT589848 LWP589842:LWP589848 MGL589842:MGL589848 MQH589842:MQH589848 NAD589842:NAD589848 NJZ589842:NJZ589848 NTV589842:NTV589848 ODR589842:ODR589848 ONN589842:ONN589848 OXJ589842:OXJ589848 PHF589842:PHF589848 PRB589842:PRB589848 QAX589842:QAX589848 QKT589842:QKT589848 QUP589842:QUP589848 REL589842:REL589848 ROH589842:ROH589848 RYD589842:RYD589848 SHZ589842:SHZ589848 SRV589842:SRV589848 TBR589842:TBR589848 TLN589842:TLN589848 TVJ589842:TVJ589848 UFF589842:UFF589848 UPB589842:UPB589848 UYX589842:UYX589848 VIT589842:VIT589848 VSP589842:VSP589848 WCL589842:WCL589848 WMH589842:WMH589848 WWD589842:WWD589848 W655378:W655384 JR655378:JR655384 TN655378:TN655384 ADJ655378:ADJ655384 ANF655378:ANF655384 AXB655378:AXB655384 BGX655378:BGX655384 BQT655378:BQT655384 CAP655378:CAP655384 CKL655378:CKL655384 CUH655378:CUH655384 DED655378:DED655384 DNZ655378:DNZ655384 DXV655378:DXV655384 EHR655378:EHR655384 ERN655378:ERN655384 FBJ655378:FBJ655384 FLF655378:FLF655384 FVB655378:FVB655384 GEX655378:GEX655384 GOT655378:GOT655384 GYP655378:GYP655384 HIL655378:HIL655384 HSH655378:HSH655384 ICD655378:ICD655384 ILZ655378:ILZ655384 IVV655378:IVV655384 JFR655378:JFR655384 JPN655378:JPN655384 JZJ655378:JZJ655384 KJF655378:KJF655384 KTB655378:KTB655384 LCX655378:LCX655384 LMT655378:LMT655384 LWP655378:LWP655384 MGL655378:MGL655384 MQH655378:MQH655384 NAD655378:NAD655384 NJZ655378:NJZ655384 NTV655378:NTV655384 ODR655378:ODR655384 ONN655378:ONN655384 OXJ655378:OXJ655384 PHF655378:PHF655384 PRB655378:PRB655384 QAX655378:QAX655384 QKT655378:QKT655384 QUP655378:QUP655384 REL655378:REL655384 ROH655378:ROH655384 RYD655378:RYD655384 SHZ655378:SHZ655384 SRV655378:SRV655384 TBR655378:TBR655384 TLN655378:TLN655384 TVJ655378:TVJ655384 UFF655378:UFF655384 UPB655378:UPB655384 UYX655378:UYX655384 VIT655378:VIT655384 VSP655378:VSP655384 WCL655378:WCL655384 WMH655378:WMH655384 WWD655378:WWD655384 W720914:W720920 JR720914:JR720920 TN720914:TN720920 ADJ720914:ADJ720920 ANF720914:ANF720920 AXB720914:AXB720920 BGX720914:BGX720920 BQT720914:BQT720920 CAP720914:CAP720920 CKL720914:CKL720920 CUH720914:CUH720920 DED720914:DED720920 DNZ720914:DNZ720920 DXV720914:DXV720920 EHR720914:EHR720920 ERN720914:ERN720920 FBJ720914:FBJ720920 FLF720914:FLF720920 FVB720914:FVB720920 GEX720914:GEX720920 GOT720914:GOT720920 GYP720914:GYP720920 HIL720914:HIL720920 HSH720914:HSH720920 ICD720914:ICD720920 ILZ720914:ILZ720920 IVV720914:IVV720920 JFR720914:JFR720920 JPN720914:JPN720920 JZJ720914:JZJ720920 KJF720914:KJF720920 KTB720914:KTB720920 LCX720914:LCX720920 LMT720914:LMT720920 LWP720914:LWP720920 MGL720914:MGL720920 MQH720914:MQH720920 NAD720914:NAD720920 NJZ720914:NJZ720920 NTV720914:NTV720920 ODR720914:ODR720920 ONN720914:ONN720920 OXJ720914:OXJ720920 PHF720914:PHF720920 PRB720914:PRB720920 QAX720914:QAX720920 QKT720914:QKT720920 QUP720914:QUP720920 REL720914:REL720920 ROH720914:ROH720920 RYD720914:RYD720920 SHZ720914:SHZ720920 SRV720914:SRV720920 TBR720914:TBR720920 TLN720914:TLN720920 TVJ720914:TVJ720920 UFF720914:UFF720920 UPB720914:UPB720920 UYX720914:UYX720920 VIT720914:VIT720920 VSP720914:VSP720920 WCL720914:WCL720920 WMH720914:WMH720920 WWD720914:WWD720920 W786450:W786456 JR786450:JR786456 TN786450:TN786456 ADJ786450:ADJ786456 ANF786450:ANF786456 AXB786450:AXB786456 BGX786450:BGX786456 BQT786450:BQT786456 CAP786450:CAP786456 CKL786450:CKL786456 CUH786450:CUH786456 DED786450:DED786456 DNZ786450:DNZ786456 DXV786450:DXV786456 EHR786450:EHR786456 ERN786450:ERN786456 FBJ786450:FBJ786456 FLF786450:FLF786456 FVB786450:FVB786456 GEX786450:GEX786456 GOT786450:GOT786456 GYP786450:GYP786456 HIL786450:HIL786456 HSH786450:HSH786456 ICD786450:ICD786456 ILZ786450:ILZ786456 IVV786450:IVV786456 JFR786450:JFR786456 JPN786450:JPN786456 JZJ786450:JZJ786456 KJF786450:KJF786456 KTB786450:KTB786456 LCX786450:LCX786456 LMT786450:LMT786456 LWP786450:LWP786456 MGL786450:MGL786456 MQH786450:MQH786456 NAD786450:NAD786456 NJZ786450:NJZ786456 NTV786450:NTV786456 ODR786450:ODR786456 ONN786450:ONN786456 OXJ786450:OXJ786456 PHF786450:PHF786456 PRB786450:PRB786456 QAX786450:QAX786456 QKT786450:QKT786456 QUP786450:QUP786456 REL786450:REL786456 ROH786450:ROH786456 RYD786450:RYD786456 SHZ786450:SHZ786456 SRV786450:SRV786456 TBR786450:TBR786456 TLN786450:TLN786456 TVJ786450:TVJ786456 UFF786450:UFF786456 UPB786450:UPB786456 UYX786450:UYX786456 VIT786450:VIT786456 VSP786450:VSP786456 WCL786450:WCL786456 WMH786450:WMH786456 WWD786450:WWD786456 W851986:W851992 JR851986:JR851992 TN851986:TN851992 ADJ851986:ADJ851992 ANF851986:ANF851992 AXB851986:AXB851992 BGX851986:BGX851992 BQT851986:BQT851992 CAP851986:CAP851992 CKL851986:CKL851992 CUH851986:CUH851992 DED851986:DED851992 DNZ851986:DNZ851992 DXV851986:DXV851992 EHR851986:EHR851992 ERN851986:ERN851992 FBJ851986:FBJ851992 FLF851986:FLF851992 FVB851986:FVB851992 GEX851986:GEX851992 GOT851986:GOT851992 GYP851986:GYP851992 HIL851986:HIL851992 HSH851986:HSH851992 ICD851986:ICD851992 ILZ851986:ILZ851992 IVV851986:IVV851992 JFR851986:JFR851992 JPN851986:JPN851992 JZJ851986:JZJ851992 KJF851986:KJF851992 KTB851986:KTB851992 LCX851986:LCX851992 LMT851986:LMT851992 LWP851986:LWP851992 MGL851986:MGL851992 MQH851986:MQH851992 NAD851986:NAD851992 NJZ851986:NJZ851992 NTV851986:NTV851992 ODR851986:ODR851992 ONN851986:ONN851992 OXJ851986:OXJ851992 PHF851986:PHF851992 PRB851986:PRB851992 QAX851986:QAX851992 QKT851986:QKT851992 QUP851986:QUP851992 REL851986:REL851992 ROH851986:ROH851992 RYD851986:RYD851992 SHZ851986:SHZ851992 SRV851986:SRV851992 TBR851986:TBR851992 TLN851986:TLN851992 TVJ851986:TVJ851992 UFF851986:UFF851992 UPB851986:UPB851992 UYX851986:UYX851992 VIT851986:VIT851992 VSP851986:VSP851992 WCL851986:WCL851992 WMH851986:WMH851992 WWD851986:WWD851992 W917522:W917528 JR917522:JR917528 TN917522:TN917528 ADJ917522:ADJ917528 ANF917522:ANF917528 AXB917522:AXB917528 BGX917522:BGX917528 BQT917522:BQT917528 CAP917522:CAP917528 CKL917522:CKL917528 CUH917522:CUH917528 DED917522:DED917528 DNZ917522:DNZ917528 DXV917522:DXV917528 EHR917522:EHR917528 ERN917522:ERN917528 FBJ917522:FBJ917528 FLF917522:FLF917528 FVB917522:FVB917528 GEX917522:GEX917528 GOT917522:GOT917528 GYP917522:GYP917528 HIL917522:HIL917528 HSH917522:HSH917528 ICD917522:ICD917528 ILZ917522:ILZ917528 IVV917522:IVV917528 JFR917522:JFR917528 JPN917522:JPN917528 JZJ917522:JZJ917528 KJF917522:KJF917528 KTB917522:KTB917528 LCX917522:LCX917528 LMT917522:LMT917528 LWP917522:LWP917528 MGL917522:MGL917528 MQH917522:MQH917528 NAD917522:NAD917528 NJZ917522:NJZ917528 NTV917522:NTV917528 ODR917522:ODR917528 ONN917522:ONN917528 OXJ917522:OXJ917528 PHF917522:PHF917528 PRB917522:PRB917528 QAX917522:QAX917528 QKT917522:QKT917528 QUP917522:QUP917528 REL917522:REL917528 ROH917522:ROH917528 RYD917522:RYD917528 SHZ917522:SHZ917528 SRV917522:SRV917528 TBR917522:TBR917528 TLN917522:TLN917528 TVJ917522:TVJ917528 UFF917522:UFF917528 UPB917522:UPB917528 UYX917522:UYX917528 VIT917522:VIT917528 VSP917522:VSP917528 WCL917522:WCL917528 WMH917522:WMH917528 WWD917522:WWD917528 W983058:W983064 JR983058:JR983064 TN983058:TN983064 ADJ983058:ADJ983064 ANF983058:ANF983064 AXB983058:AXB983064 BGX983058:BGX983064 BQT983058:BQT983064 CAP983058:CAP983064 CKL983058:CKL983064 CUH983058:CUH983064 DED983058:DED983064 DNZ983058:DNZ983064 DXV983058:DXV983064 EHR983058:EHR983064 ERN983058:ERN983064 FBJ983058:FBJ983064 FLF983058:FLF983064 FVB983058:FVB983064 GEX983058:GEX983064 GOT983058:GOT983064 GYP983058:GYP983064 HIL983058:HIL983064 HSH983058:HSH983064 ICD983058:ICD983064 ILZ983058:ILZ983064 IVV983058:IVV983064 JFR983058:JFR983064 JPN983058:JPN983064 JZJ983058:JZJ983064 KJF983058:KJF983064 KTB983058:KTB983064 LCX983058:LCX983064 LMT983058:LMT983064 LWP983058:LWP983064 MGL983058:MGL983064 MQH983058:MQH983064 NAD983058:NAD983064 NJZ983058:NJZ983064 NTV983058:NTV983064 ODR983058:ODR983064 ONN983058:ONN983064 OXJ983058:OXJ983064 PHF983058:PHF983064 PRB983058:PRB983064 QAX983058:QAX983064 QKT983058:QKT983064 QUP983058:QUP983064 REL983058:REL983064 ROH983058:ROH983064 RYD983058:RYD983064 SHZ983058:SHZ983064 SRV983058:SRV983064 TBR983058:TBR983064 TLN983058:TLN983064 TVJ983058:TVJ983064 UFF983058:UFF983064 UPB983058:UPB983064 UYX983058:UYX983064 VIT983058:VIT983064 VSP983058:VSP983064 WCL983058:WCL983064 WMH983058:WMH983064 WWD983058:WWD983064 WWH983054:WWK983088 JS5:JV49 TO5:TR49 ADK5:ADN49 ANG5:ANJ49 AXC5:AXF49 BGY5:BHB49 BQU5:BQX49 CAQ5:CAT49 CKM5:CKP49 CUI5:CUL49 DEE5:DEH49 DOA5:DOD49 DXW5:DXZ49 EHS5:EHV49 ERO5:ERR49 FBK5:FBN49 FLG5:FLJ49 FVC5:FVF49 GEY5:GFB49 GOU5:GOX49 GYQ5:GYT49 HIM5:HIP49 HSI5:HSL49 ICE5:ICH49 IMA5:IMD49 IVW5:IVZ49 JFS5:JFV49 JPO5:JPR49 JZK5:JZN49 KJG5:KJJ49 KTC5:KTF49 LCY5:LDB49 LMU5:LMX49 LWQ5:LWT49 MGM5:MGP49 MQI5:MQL49 NAE5:NAH49 NKA5:NKD49 NTW5:NTZ49 ODS5:ODV49 ONO5:ONR49 OXK5:OXN49 PHG5:PHJ49 PRC5:PRF49 QAY5:QBB49 QKU5:QKX49 QUQ5:QUT49 REM5:REP49 ROI5:ROL49 RYE5:RYH49 SIA5:SID49 SRW5:SRZ49 TBS5:TBV49 TLO5:TLR49 TVK5:TVN49 UFG5:UFJ49 UPC5:UPF49 UYY5:UZB49 VIU5:VIX49 VSQ5:VST49 WCM5:WCP49 WMI5:WML49 WWE5:WWH49 AA65550:AC65584 JV65550:JY65584 TR65550:TU65584 ADN65550:ADQ65584 ANJ65550:ANM65584 AXF65550:AXI65584 BHB65550:BHE65584 BQX65550:BRA65584 CAT65550:CAW65584 CKP65550:CKS65584 CUL65550:CUO65584 DEH65550:DEK65584 DOD65550:DOG65584 DXZ65550:DYC65584 EHV65550:EHY65584 ERR65550:ERU65584 FBN65550:FBQ65584 FLJ65550:FLM65584 FVF65550:FVI65584 GFB65550:GFE65584 GOX65550:GPA65584 GYT65550:GYW65584 HIP65550:HIS65584 HSL65550:HSO65584 ICH65550:ICK65584 IMD65550:IMG65584 IVZ65550:IWC65584 JFV65550:JFY65584 JPR65550:JPU65584 JZN65550:JZQ65584 KJJ65550:KJM65584 KTF65550:KTI65584 LDB65550:LDE65584 LMX65550:LNA65584 LWT65550:LWW65584 MGP65550:MGS65584 MQL65550:MQO65584 NAH65550:NAK65584 NKD65550:NKG65584 NTZ65550:NUC65584 ODV65550:ODY65584 ONR65550:ONU65584 OXN65550:OXQ65584 PHJ65550:PHM65584 PRF65550:PRI65584 QBB65550:QBE65584 QKX65550:QLA65584 QUT65550:QUW65584 REP65550:RES65584 ROL65550:ROO65584 RYH65550:RYK65584 SID65550:SIG65584 SRZ65550:SSC65584 TBV65550:TBY65584 TLR65550:TLU65584 TVN65550:TVQ65584 UFJ65550:UFM65584 UPF65550:UPI65584 UZB65550:UZE65584 VIX65550:VJA65584 VST65550:VSW65584 WCP65550:WCS65584 WML65550:WMO65584 WWH65550:WWK65584 AA131086:AC131120 JV131086:JY131120 TR131086:TU131120 ADN131086:ADQ131120 ANJ131086:ANM131120 AXF131086:AXI131120 BHB131086:BHE131120 BQX131086:BRA131120 CAT131086:CAW131120 CKP131086:CKS131120 CUL131086:CUO131120 DEH131086:DEK131120 DOD131086:DOG131120 DXZ131086:DYC131120 EHV131086:EHY131120 ERR131086:ERU131120 FBN131086:FBQ131120 FLJ131086:FLM131120 FVF131086:FVI131120 GFB131086:GFE131120 GOX131086:GPA131120 GYT131086:GYW131120 HIP131086:HIS131120 HSL131086:HSO131120 ICH131086:ICK131120 IMD131086:IMG131120 IVZ131086:IWC131120 JFV131086:JFY131120 JPR131086:JPU131120 JZN131086:JZQ131120 KJJ131086:KJM131120 KTF131086:KTI131120 LDB131086:LDE131120 LMX131086:LNA131120 LWT131086:LWW131120 MGP131086:MGS131120 MQL131086:MQO131120 NAH131086:NAK131120 NKD131086:NKG131120 NTZ131086:NUC131120 ODV131086:ODY131120 ONR131086:ONU131120 OXN131086:OXQ131120 PHJ131086:PHM131120 PRF131086:PRI131120 QBB131086:QBE131120 QKX131086:QLA131120 QUT131086:QUW131120 REP131086:RES131120 ROL131086:ROO131120 RYH131086:RYK131120 SID131086:SIG131120 SRZ131086:SSC131120 TBV131086:TBY131120 TLR131086:TLU131120 TVN131086:TVQ131120 UFJ131086:UFM131120 UPF131086:UPI131120 UZB131086:UZE131120 VIX131086:VJA131120 VST131086:VSW131120 WCP131086:WCS131120 WML131086:WMO131120 WWH131086:WWK131120 AA196622:AC196656 JV196622:JY196656 TR196622:TU196656 ADN196622:ADQ196656 ANJ196622:ANM196656 AXF196622:AXI196656 BHB196622:BHE196656 BQX196622:BRA196656 CAT196622:CAW196656 CKP196622:CKS196656 CUL196622:CUO196656 DEH196622:DEK196656 DOD196622:DOG196656 DXZ196622:DYC196656 EHV196622:EHY196656 ERR196622:ERU196656 FBN196622:FBQ196656 FLJ196622:FLM196656 FVF196622:FVI196656 GFB196622:GFE196656 GOX196622:GPA196656 GYT196622:GYW196656 HIP196622:HIS196656 HSL196622:HSO196656 ICH196622:ICK196656 IMD196622:IMG196656 IVZ196622:IWC196656 JFV196622:JFY196656 JPR196622:JPU196656 JZN196622:JZQ196656 KJJ196622:KJM196656 KTF196622:KTI196656 LDB196622:LDE196656 LMX196622:LNA196656 LWT196622:LWW196656 MGP196622:MGS196656 MQL196622:MQO196656 NAH196622:NAK196656 NKD196622:NKG196656 NTZ196622:NUC196656 ODV196622:ODY196656 ONR196622:ONU196656 OXN196622:OXQ196656 PHJ196622:PHM196656 PRF196622:PRI196656 QBB196622:QBE196656 QKX196622:QLA196656 QUT196622:QUW196656 REP196622:RES196656 ROL196622:ROO196656 RYH196622:RYK196656 SID196622:SIG196656 SRZ196622:SSC196656 TBV196622:TBY196656 TLR196622:TLU196656 TVN196622:TVQ196656 UFJ196622:UFM196656 UPF196622:UPI196656 UZB196622:UZE196656 VIX196622:VJA196656 VST196622:VSW196656 WCP196622:WCS196656 WML196622:WMO196656 WWH196622:WWK196656 AA262158:AC262192 JV262158:JY262192 TR262158:TU262192 ADN262158:ADQ262192 ANJ262158:ANM262192 AXF262158:AXI262192 BHB262158:BHE262192 BQX262158:BRA262192 CAT262158:CAW262192 CKP262158:CKS262192 CUL262158:CUO262192 DEH262158:DEK262192 DOD262158:DOG262192 DXZ262158:DYC262192 EHV262158:EHY262192 ERR262158:ERU262192 FBN262158:FBQ262192 FLJ262158:FLM262192 FVF262158:FVI262192 GFB262158:GFE262192 GOX262158:GPA262192 GYT262158:GYW262192 HIP262158:HIS262192 HSL262158:HSO262192 ICH262158:ICK262192 IMD262158:IMG262192 IVZ262158:IWC262192 JFV262158:JFY262192 JPR262158:JPU262192 JZN262158:JZQ262192 KJJ262158:KJM262192 KTF262158:KTI262192 LDB262158:LDE262192 LMX262158:LNA262192 LWT262158:LWW262192 MGP262158:MGS262192 MQL262158:MQO262192 NAH262158:NAK262192 NKD262158:NKG262192 NTZ262158:NUC262192 ODV262158:ODY262192 ONR262158:ONU262192 OXN262158:OXQ262192 PHJ262158:PHM262192 PRF262158:PRI262192 QBB262158:QBE262192 QKX262158:QLA262192 QUT262158:QUW262192 REP262158:RES262192 ROL262158:ROO262192 RYH262158:RYK262192 SID262158:SIG262192 SRZ262158:SSC262192 TBV262158:TBY262192 TLR262158:TLU262192 TVN262158:TVQ262192 UFJ262158:UFM262192 UPF262158:UPI262192 UZB262158:UZE262192 VIX262158:VJA262192 VST262158:VSW262192 WCP262158:WCS262192 WML262158:WMO262192 WWH262158:WWK262192 AA327694:AC327728 JV327694:JY327728 TR327694:TU327728 ADN327694:ADQ327728 ANJ327694:ANM327728 AXF327694:AXI327728 BHB327694:BHE327728 BQX327694:BRA327728 CAT327694:CAW327728 CKP327694:CKS327728 CUL327694:CUO327728 DEH327694:DEK327728 DOD327694:DOG327728 DXZ327694:DYC327728 EHV327694:EHY327728 ERR327694:ERU327728 FBN327694:FBQ327728 FLJ327694:FLM327728 FVF327694:FVI327728 GFB327694:GFE327728 GOX327694:GPA327728 GYT327694:GYW327728 HIP327694:HIS327728 HSL327694:HSO327728 ICH327694:ICK327728 IMD327694:IMG327728 IVZ327694:IWC327728 JFV327694:JFY327728 JPR327694:JPU327728 JZN327694:JZQ327728 KJJ327694:KJM327728 KTF327694:KTI327728 LDB327694:LDE327728 LMX327694:LNA327728 LWT327694:LWW327728 MGP327694:MGS327728 MQL327694:MQO327728 NAH327694:NAK327728 NKD327694:NKG327728 NTZ327694:NUC327728 ODV327694:ODY327728 ONR327694:ONU327728 OXN327694:OXQ327728 PHJ327694:PHM327728 PRF327694:PRI327728 QBB327694:QBE327728 QKX327694:QLA327728 QUT327694:QUW327728 REP327694:RES327728 ROL327694:ROO327728 RYH327694:RYK327728 SID327694:SIG327728 SRZ327694:SSC327728 TBV327694:TBY327728 TLR327694:TLU327728 TVN327694:TVQ327728 UFJ327694:UFM327728 UPF327694:UPI327728 UZB327694:UZE327728 VIX327694:VJA327728 VST327694:VSW327728 WCP327694:WCS327728 WML327694:WMO327728 WWH327694:WWK327728 AA393230:AC393264 JV393230:JY393264 TR393230:TU393264 ADN393230:ADQ393264 ANJ393230:ANM393264 AXF393230:AXI393264 BHB393230:BHE393264 BQX393230:BRA393264 CAT393230:CAW393264 CKP393230:CKS393264 CUL393230:CUO393264 DEH393230:DEK393264 DOD393230:DOG393264 DXZ393230:DYC393264 EHV393230:EHY393264 ERR393230:ERU393264 FBN393230:FBQ393264 FLJ393230:FLM393264 FVF393230:FVI393264 GFB393230:GFE393264 GOX393230:GPA393264 GYT393230:GYW393264 HIP393230:HIS393264 HSL393230:HSO393264 ICH393230:ICK393264 IMD393230:IMG393264 IVZ393230:IWC393264 JFV393230:JFY393264 JPR393230:JPU393264 JZN393230:JZQ393264 KJJ393230:KJM393264 KTF393230:KTI393264 LDB393230:LDE393264 LMX393230:LNA393264 LWT393230:LWW393264 MGP393230:MGS393264 MQL393230:MQO393264 NAH393230:NAK393264 NKD393230:NKG393264 NTZ393230:NUC393264 ODV393230:ODY393264 ONR393230:ONU393264 OXN393230:OXQ393264 PHJ393230:PHM393264 PRF393230:PRI393264 QBB393230:QBE393264 QKX393230:QLA393264 QUT393230:QUW393264 REP393230:RES393264 ROL393230:ROO393264 RYH393230:RYK393264 SID393230:SIG393264 SRZ393230:SSC393264 TBV393230:TBY393264 TLR393230:TLU393264 TVN393230:TVQ393264 UFJ393230:UFM393264 UPF393230:UPI393264 UZB393230:UZE393264 VIX393230:VJA393264 VST393230:VSW393264 WCP393230:WCS393264 WML393230:WMO393264 WWH393230:WWK393264 AA458766:AC458800 JV458766:JY458800 TR458766:TU458800 ADN458766:ADQ458800 ANJ458766:ANM458800 AXF458766:AXI458800 BHB458766:BHE458800 BQX458766:BRA458800 CAT458766:CAW458800 CKP458766:CKS458800 CUL458766:CUO458800 DEH458766:DEK458800 DOD458766:DOG458800 DXZ458766:DYC458800 EHV458766:EHY458800 ERR458766:ERU458800 FBN458766:FBQ458800 FLJ458766:FLM458800 FVF458766:FVI458800 GFB458766:GFE458800 GOX458766:GPA458800 GYT458766:GYW458800 HIP458766:HIS458800 HSL458766:HSO458800 ICH458766:ICK458800 IMD458766:IMG458800 IVZ458766:IWC458800 JFV458766:JFY458800 JPR458766:JPU458800 JZN458766:JZQ458800 KJJ458766:KJM458800 KTF458766:KTI458800 LDB458766:LDE458800 LMX458766:LNA458800 LWT458766:LWW458800 MGP458766:MGS458800 MQL458766:MQO458800 NAH458766:NAK458800 NKD458766:NKG458800 NTZ458766:NUC458800 ODV458766:ODY458800 ONR458766:ONU458800 OXN458766:OXQ458800 PHJ458766:PHM458800 PRF458766:PRI458800 QBB458766:QBE458800 QKX458766:QLA458800 QUT458766:QUW458800 REP458766:RES458800 ROL458766:ROO458800 RYH458766:RYK458800 SID458766:SIG458800 SRZ458766:SSC458800 TBV458766:TBY458800 TLR458766:TLU458800 TVN458766:TVQ458800 UFJ458766:UFM458800 UPF458766:UPI458800 UZB458766:UZE458800 VIX458766:VJA458800 VST458766:VSW458800 WCP458766:WCS458800 WML458766:WMO458800 WWH458766:WWK458800 AA524302:AC524336 JV524302:JY524336 TR524302:TU524336 ADN524302:ADQ524336 ANJ524302:ANM524336 AXF524302:AXI524336 BHB524302:BHE524336 BQX524302:BRA524336 CAT524302:CAW524336 CKP524302:CKS524336 CUL524302:CUO524336 DEH524302:DEK524336 DOD524302:DOG524336 DXZ524302:DYC524336 EHV524302:EHY524336 ERR524302:ERU524336 FBN524302:FBQ524336 FLJ524302:FLM524336 FVF524302:FVI524336 GFB524302:GFE524336 GOX524302:GPA524336 GYT524302:GYW524336 HIP524302:HIS524336 HSL524302:HSO524336 ICH524302:ICK524336 IMD524302:IMG524336 IVZ524302:IWC524336 JFV524302:JFY524336 JPR524302:JPU524336 JZN524302:JZQ524336 KJJ524302:KJM524336 KTF524302:KTI524336 LDB524302:LDE524336 LMX524302:LNA524336 LWT524302:LWW524336 MGP524302:MGS524336 MQL524302:MQO524336 NAH524302:NAK524336 NKD524302:NKG524336 NTZ524302:NUC524336 ODV524302:ODY524336 ONR524302:ONU524336 OXN524302:OXQ524336 PHJ524302:PHM524336 PRF524302:PRI524336 QBB524302:QBE524336 QKX524302:QLA524336 QUT524302:QUW524336 REP524302:RES524336 ROL524302:ROO524336 RYH524302:RYK524336 SID524302:SIG524336 SRZ524302:SSC524336 TBV524302:TBY524336 TLR524302:TLU524336 TVN524302:TVQ524336 UFJ524302:UFM524336 UPF524302:UPI524336 UZB524302:UZE524336 VIX524302:VJA524336 VST524302:VSW524336 WCP524302:WCS524336 WML524302:WMO524336 WWH524302:WWK524336 AA589838:AC589872 JV589838:JY589872 TR589838:TU589872 ADN589838:ADQ589872 ANJ589838:ANM589872 AXF589838:AXI589872 BHB589838:BHE589872 BQX589838:BRA589872 CAT589838:CAW589872 CKP589838:CKS589872 CUL589838:CUO589872 DEH589838:DEK589872 DOD589838:DOG589872 DXZ589838:DYC589872 EHV589838:EHY589872 ERR589838:ERU589872 FBN589838:FBQ589872 FLJ589838:FLM589872 FVF589838:FVI589872 GFB589838:GFE589872 GOX589838:GPA589872 GYT589838:GYW589872 HIP589838:HIS589872 HSL589838:HSO589872 ICH589838:ICK589872 IMD589838:IMG589872 IVZ589838:IWC589872 JFV589838:JFY589872 JPR589838:JPU589872 JZN589838:JZQ589872 KJJ589838:KJM589872 KTF589838:KTI589872 LDB589838:LDE589872 LMX589838:LNA589872 LWT589838:LWW589872 MGP589838:MGS589872 MQL589838:MQO589872 NAH589838:NAK589872 NKD589838:NKG589872 NTZ589838:NUC589872 ODV589838:ODY589872 ONR589838:ONU589872 OXN589838:OXQ589872 PHJ589838:PHM589872 PRF589838:PRI589872 QBB589838:QBE589872 QKX589838:QLA589872 QUT589838:QUW589872 REP589838:RES589872 ROL589838:ROO589872 RYH589838:RYK589872 SID589838:SIG589872 SRZ589838:SSC589872 TBV589838:TBY589872 TLR589838:TLU589872 TVN589838:TVQ589872 UFJ589838:UFM589872 UPF589838:UPI589872 UZB589838:UZE589872 VIX589838:VJA589872 VST589838:VSW589872 WCP589838:WCS589872 WML589838:WMO589872 WWH589838:WWK589872 AA655374:AC655408 JV655374:JY655408 TR655374:TU655408 ADN655374:ADQ655408 ANJ655374:ANM655408 AXF655374:AXI655408 BHB655374:BHE655408 BQX655374:BRA655408 CAT655374:CAW655408 CKP655374:CKS655408 CUL655374:CUO655408 DEH655374:DEK655408 DOD655374:DOG655408 DXZ655374:DYC655408 EHV655374:EHY655408 ERR655374:ERU655408 FBN655374:FBQ655408 FLJ655374:FLM655408 FVF655374:FVI655408 GFB655374:GFE655408 GOX655374:GPA655408 GYT655374:GYW655408 HIP655374:HIS655408 HSL655374:HSO655408 ICH655374:ICK655408 IMD655374:IMG655408 IVZ655374:IWC655408 JFV655374:JFY655408 JPR655374:JPU655408 JZN655374:JZQ655408 KJJ655374:KJM655408 KTF655374:KTI655408 LDB655374:LDE655408 LMX655374:LNA655408 LWT655374:LWW655408 MGP655374:MGS655408 MQL655374:MQO655408 NAH655374:NAK655408 NKD655374:NKG655408 NTZ655374:NUC655408 ODV655374:ODY655408 ONR655374:ONU655408 OXN655374:OXQ655408 PHJ655374:PHM655408 PRF655374:PRI655408 QBB655374:QBE655408 QKX655374:QLA655408 QUT655374:QUW655408 REP655374:RES655408 ROL655374:ROO655408 RYH655374:RYK655408 SID655374:SIG655408 SRZ655374:SSC655408 TBV655374:TBY655408 TLR655374:TLU655408 TVN655374:TVQ655408 UFJ655374:UFM655408 UPF655374:UPI655408 UZB655374:UZE655408 VIX655374:VJA655408 VST655374:VSW655408 WCP655374:WCS655408 WML655374:WMO655408 WWH655374:WWK655408 AA720910:AC720944 JV720910:JY720944 TR720910:TU720944 ADN720910:ADQ720944 ANJ720910:ANM720944 AXF720910:AXI720944 BHB720910:BHE720944 BQX720910:BRA720944 CAT720910:CAW720944 CKP720910:CKS720944 CUL720910:CUO720944 DEH720910:DEK720944 DOD720910:DOG720944 DXZ720910:DYC720944 EHV720910:EHY720944 ERR720910:ERU720944 FBN720910:FBQ720944 FLJ720910:FLM720944 FVF720910:FVI720944 GFB720910:GFE720944 GOX720910:GPA720944 GYT720910:GYW720944 HIP720910:HIS720944 HSL720910:HSO720944 ICH720910:ICK720944 IMD720910:IMG720944 IVZ720910:IWC720944 JFV720910:JFY720944 JPR720910:JPU720944 JZN720910:JZQ720944 KJJ720910:KJM720944 KTF720910:KTI720944 LDB720910:LDE720944 LMX720910:LNA720944 LWT720910:LWW720944 MGP720910:MGS720944 MQL720910:MQO720944 NAH720910:NAK720944 NKD720910:NKG720944 NTZ720910:NUC720944 ODV720910:ODY720944 ONR720910:ONU720944 OXN720910:OXQ720944 PHJ720910:PHM720944 PRF720910:PRI720944 QBB720910:QBE720944 QKX720910:QLA720944 QUT720910:QUW720944 REP720910:RES720944 ROL720910:ROO720944 RYH720910:RYK720944 SID720910:SIG720944 SRZ720910:SSC720944 TBV720910:TBY720944 TLR720910:TLU720944 TVN720910:TVQ720944 UFJ720910:UFM720944 UPF720910:UPI720944 UZB720910:UZE720944 VIX720910:VJA720944 VST720910:VSW720944 WCP720910:WCS720944 WML720910:WMO720944 WWH720910:WWK720944 AA786446:AC786480 JV786446:JY786480 TR786446:TU786480 ADN786446:ADQ786480 ANJ786446:ANM786480 AXF786446:AXI786480 BHB786446:BHE786480 BQX786446:BRA786480 CAT786446:CAW786480 CKP786446:CKS786480 CUL786446:CUO786480 DEH786446:DEK786480 DOD786446:DOG786480 DXZ786446:DYC786480 EHV786446:EHY786480 ERR786446:ERU786480 FBN786446:FBQ786480 FLJ786446:FLM786480 FVF786446:FVI786480 GFB786446:GFE786480 GOX786446:GPA786480 GYT786446:GYW786480 HIP786446:HIS786480 HSL786446:HSO786480 ICH786446:ICK786480 IMD786446:IMG786480 IVZ786446:IWC786480 JFV786446:JFY786480 JPR786446:JPU786480 JZN786446:JZQ786480 KJJ786446:KJM786480 KTF786446:KTI786480 LDB786446:LDE786480 LMX786446:LNA786480 LWT786446:LWW786480 MGP786446:MGS786480 MQL786446:MQO786480 NAH786446:NAK786480 NKD786446:NKG786480 NTZ786446:NUC786480 ODV786446:ODY786480 ONR786446:ONU786480 OXN786446:OXQ786480 PHJ786446:PHM786480 PRF786446:PRI786480 QBB786446:QBE786480 QKX786446:QLA786480 QUT786446:QUW786480 REP786446:RES786480 ROL786446:ROO786480 RYH786446:RYK786480 SID786446:SIG786480 SRZ786446:SSC786480 TBV786446:TBY786480 TLR786446:TLU786480 TVN786446:TVQ786480 UFJ786446:UFM786480 UPF786446:UPI786480 UZB786446:UZE786480 VIX786446:VJA786480 VST786446:VSW786480 WCP786446:WCS786480 WML786446:WMO786480 WWH786446:WWK786480 AA851982:AC852016 JV851982:JY852016 TR851982:TU852016 ADN851982:ADQ852016 ANJ851982:ANM852016 AXF851982:AXI852016 BHB851982:BHE852016 BQX851982:BRA852016 CAT851982:CAW852016 CKP851982:CKS852016 CUL851982:CUO852016 DEH851982:DEK852016 DOD851982:DOG852016 DXZ851982:DYC852016 EHV851982:EHY852016 ERR851982:ERU852016 FBN851982:FBQ852016 FLJ851982:FLM852016 FVF851982:FVI852016 GFB851982:GFE852016 GOX851982:GPA852016 GYT851982:GYW852016 HIP851982:HIS852016 HSL851982:HSO852016 ICH851982:ICK852016 IMD851982:IMG852016 IVZ851982:IWC852016 JFV851982:JFY852016 JPR851982:JPU852016 JZN851982:JZQ852016 KJJ851982:KJM852016 KTF851982:KTI852016 LDB851982:LDE852016 LMX851982:LNA852016 LWT851982:LWW852016 MGP851982:MGS852016 MQL851982:MQO852016 NAH851982:NAK852016 NKD851982:NKG852016 NTZ851982:NUC852016 ODV851982:ODY852016 ONR851982:ONU852016 OXN851982:OXQ852016 PHJ851982:PHM852016 PRF851982:PRI852016 QBB851982:QBE852016 QKX851982:QLA852016 QUT851982:QUW852016 REP851982:RES852016 ROL851982:ROO852016 RYH851982:RYK852016 SID851982:SIG852016 SRZ851982:SSC852016 TBV851982:TBY852016 TLR851982:TLU852016 TVN851982:TVQ852016 UFJ851982:UFM852016 UPF851982:UPI852016 UZB851982:UZE852016 VIX851982:VJA852016 VST851982:VSW852016 WCP851982:WCS852016 WML851982:WMO852016 WWH851982:WWK852016 AA917518:AC917552 JV917518:JY917552 TR917518:TU917552 ADN917518:ADQ917552 ANJ917518:ANM917552 AXF917518:AXI917552 BHB917518:BHE917552 BQX917518:BRA917552 CAT917518:CAW917552 CKP917518:CKS917552 CUL917518:CUO917552 DEH917518:DEK917552 DOD917518:DOG917552 DXZ917518:DYC917552 EHV917518:EHY917552 ERR917518:ERU917552 FBN917518:FBQ917552 FLJ917518:FLM917552 FVF917518:FVI917552 GFB917518:GFE917552 GOX917518:GPA917552 GYT917518:GYW917552 HIP917518:HIS917552 HSL917518:HSO917552 ICH917518:ICK917552 IMD917518:IMG917552 IVZ917518:IWC917552 JFV917518:JFY917552 JPR917518:JPU917552 JZN917518:JZQ917552 KJJ917518:KJM917552 KTF917518:KTI917552 LDB917518:LDE917552 LMX917518:LNA917552 LWT917518:LWW917552 MGP917518:MGS917552 MQL917518:MQO917552 NAH917518:NAK917552 NKD917518:NKG917552 NTZ917518:NUC917552 ODV917518:ODY917552 ONR917518:ONU917552 OXN917518:OXQ917552 PHJ917518:PHM917552 PRF917518:PRI917552 QBB917518:QBE917552 QKX917518:QLA917552 QUT917518:QUW917552 REP917518:RES917552 ROL917518:ROO917552 RYH917518:RYK917552 SID917518:SIG917552 SRZ917518:SSC917552 TBV917518:TBY917552 TLR917518:TLU917552 TVN917518:TVQ917552 UFJ917518:UFM917552 UPF917518:UPI917552 UZB917518:UZE917552 VIX917518:VJA917552 VST917518:VSW917552 WCP917518:WCS917552 WML917518:WMO917552 WWH917518:WWK917552 AA983054:AC983088 JV983054:JY983088 TR983054:TU983088 ADN983054:ADQ983088 ANJ983054:ANM983088 AXF983054:AXI983088 BHB983054:BHE983088 BQX983054:BRA983088 CAT983054:CAW983088 CKP983054:CKS983088 CUL983054:CUO983088 DEH983054:DEK983088 DOD983054:DOG983088 DXZ983054:DYC983088 EHV983054:EHY983088 ERR983054:ERU983088 FBN983054:FBQ983088 FLJ983054:FLM983088 FVF983054:FVI983088 GFB983054:GFE983088 GOX983054:GPA983088 GYT983054:GYW983088 HIP983054:HIS983088 HSL983054:HSO983088 ICH983054:ICK983088 IMD983054:IMG983088 IVZ983054:IWC983088 JFV983054:JFY983088 JPR983054:JPU983088 JZN983054:JZQ983088 KJJ983054:KJM983088 KTF983054:KTI983088 LDB983054:LDE983088 LMX983054:LNA983088 LWT983054:LWW983088 MGP983054:MGS983088 MQL983054:MQO983088 NAH983054:NAK983088 NKD983054:NKG983088 NTZ983054:NUC983088 ODV983054:ODY983088 ONR983054:ONU983088 OXN983054:OXQ983088 PHJ983054:PHM983088 PRF983054:PRI983088 QBB983054:QBE983088 QKX983054:QLA983088 QUT983054:QUW983088 REP983054:RES983088 ROL983054:ROO983088 RYH983054:RYK983088 SID983054:SIG983088 SRZ983054:SSC983088 TBV983054:TBY983088 TLR983054:TLU983088 TVN983054:TVQ983088 UFJ983054:UFM983088 UPF983054:UPI983088 UZB983054:UZE983088 VIX983054:VJA983088 VST983054:VSW983088 WCP983054:WCS983088 WML983054:WMO983088 D5:G49">
      <formula1>0</formula1>
      <formula2>20</formula2>
    </dataValidation>
  </dataValidations>
  <pageMargins left="0" right="0" top="0.15748031496062992" bottom="0.15748031496062992" header="0.51181102362204722" footer="0.51181102362204722"/>
  <pageSetup paperSize="9" orientation="landscape" r:id="rId1"/>
  <headerFooter alignWithMargins="0"/>
  <rowBreaks count="1" manualBreakCount="1">
    <brk id="89" max="16383" man="1"/>
  </rowBreaks>
  <drawing r:id="rId2"/>
</worksheet>
</file>

<file path=xl/worksheets/sheet4.xml><?xml version="1.0" encoding="utf-8"?>
<worksheet xmlns="http://schemas.openxmlformats.org/spreadsheetml/2006/main" xmlns:r="http://schemas.openxmlformats.org/officeDocument/2006/relationships">
  <sheetPr>
    <tabColor rgb="FFFFFF00"/>
  </sheetPr>
  <dimension ref="B1:L63"/>
  <sheetViews>
    <sheetView showGridLines="0" rightToLeft="1" zoomScale="85" zoomScaleNormal="85" workbookViewId="0">
      <selection activeCell="H7" sqref="H7"/>
    </sheetView>
  </sheetViews>
  <sheetFormatPr baseColWidth="10" defaultColWidth="12.7109375" defaultRowHeight="15"/>
  <cols>
    <col min="1" max="1" width="12.7109375" style="130"/>
    <col min="2" max="2" width="21.28515625" style="130" customWidth="1"/>
    <col min="3" max="3" width="15" style="130" bestFit="1" customWidth="1"/>
    <col min="4" max="4" width="4.28515625" style="130" customWidth="1"/>
    <col min="5" max="5" width="10" style="130" customWidth="1"/>
    <col min="6" max="6" width="8.5703125" style="130" customWidth="1"/>
    <col min="7" max="7" width="8.5703125" style="130" bestFit="1" customWidth="1"/>
    <col min="8" max="9" width="7.140625" style="130" bestFit="1" customWidth="1"/>
    <col min="10" max="10" width="5.85546875" style="130" bestFit="1" customWidth="1"/>
    <col min="11" max="11" width="12.7109375" style="130" customWidth="1"/>
    <col min="12" max="12" width="10.85546875" style="130" bestFit="1" customWidth="1"/>
    <col min="13" max="257" width="12.7109375" style="130"/>
    <col min="258" max="258" width="21.28515625" style="130" customWidth="1"/>
    <col min="259" max="259" width="15" style="130" bestFit="1" customWidth="1"/>
    <col min="260" max="260" width="4.28515625" style="130" customWidth="1"/>
    <col min="261" max="261" width="10" style="130" customWidth="1"/>
    <col min="262" max="262" width="8.5703125" style="130" customWidth="1"/>
    <col min="263" max="263" width="8.5703125" style="130" bestFit="1" customWidth="1"/>
    <col min="264" max="265" width="7.140625" style="130" bestFit="1" customWidth="1"/>
    <col min="266" max="266" width="5.85546875" style="130" bestFit="1" customWidth="1"/>
    <col min="267" max="267" width="12.7109375" style="130" customWidth="1"/>
    <col min="268" max="268" width="10.85546875" style="130" bestFit="1" customWidth="1"/>
    <col min="269" max="513" width="12.7109375" style="130"/>
    <col min="514" max="514" width="21.28515625" style="130" customWidth="1"/>
    <col min="515" max="515" width="15" style="130" bestFit="1" customWidth="1"/>
    <col min="516" max="516" width="4.28515625" style="130" customWidth="1"/>
    <col min="517" max="517" width="10" style="130" customWidth="1"/>
    <col min="518" max="518" width="8.5703125" style="130" customWidth="1"/>
    <col min="519" max="519" width="8.5703125" style="130" bestFit="1" customWidth="1"/>
    <col min="520" max="521" width="7.140625" style="130" bestFit="1" customWidth="1"/>
    <col min="522" max="522" width="5.85546875" style="130" bestFit="1" customWidth="1"/>
    <col min="523" max="523" width="12.7109375" style="130" customWidth="1"/>
    <col min="524" max="524" width="10.85546875" style="130" bestFit="1" customWidth="1"/>
    <col min="525" max="769" width="12.7109375" style="130"/>
    <col min="770" max="770" width="21.28515625" style="130" customWidth="1"/>
    <col min="771" max="771" width="15" style="130" bestFit="1" customWidth="1"/>
    <col min="772" max="772" width="4.28515625" style="130" customWidth="1"/>
    <col min="773" max="773" width="10" style="130" customWidth="1"/>
    <col min="774" max="774" width="8.5703125" style="130" customWidth="1"/>
    <col min="775" max="775" width="8.5703125" style="130" bestFit="1" customWidth="1"/>
    <col min="776" max="777" width="7.140625" style="130" bestFit="1" customWidth="1"/>
    <col min="778" max="778" width="5.85546875" style="130" bestFit="1" customWidth="1"/>
    <col min="779" max="779" width="12.7109375" style="130" customWidth="1"/>
    <col min="780" max="780" width="10.85546875" style="130" bestFit="1" customWidth="1"/>
    <col min="781" max="1025" width="12.7109375" style="130"/>
    <col min="1026" max="1026" width="21.28515625" style="130" customWidth="1"/>
    <col min="1027" max="1027" width="15" style="130" bestFit="1" customWidth="1"/>
    <col min="1028" max="1028" width="4.28515625" style="130" customWidth="1"/>
    <col min="1029" max="1029" width="10" style="130" customWidth="1"/>
    <col min="1030" max="1030" width="8.5703125" style="130" customWidth="1"/>
    <col min="1031" max="1031" width="8.5703125" style="130" bestFit="1" customWidth="1"/>
    <col min="1032" max="1033" width="7.140625" style="130" bestFit="1" customWidth="1"/>
    <col min="1034" max="1034" width="5.85546875" style="130" bestFit="1" customWidth="1"/>
    <col min="1035" max="1035" width="12.7109375" style="130" customWidth="1"/>
    <col min="1036" max="1036" width="10.85546875" style="130" bestFit="1" customWidth="1"/>
    <col min="1037" max="1281" width="12.7109375" style="130"/>
    <col min="1282" max="1282" width="21.28515625" style="130" customWidth="1"/>
    <col min="1283" max="1283" width="15" style="130" bestFit="1" customWidth="1"/>
    <col min="1284" max="1284" width="4.28515625" style="130" customWidth="1"/>
    <col min="1285" max="1285" width="10" style="130" customWidth="1"/>
    <col min="1286" max="1286" width="8.5703125" style="130" customWidth="1"/>
    <col min="1287" max="1287" width="8.5703125" style="130" bestFit="1" customWidth="1"/>
    <col min="1288" max="1289" width="7.140625" style="130" bestFit="1" customWidth="1"/>
    <col min="1290" max="1290" width="5.85546875" style="130" bestFit="1" customWidth="1"/>
    <col min="1291" max="1291" width="12.7109375" style="130" customWidth="1"/>
    <col min="1292" max="1292" width="10.85546875" style="130" bestFit="1" customWidth="1"/>
    <col min="1293" max="1537" width="12.7109375" style="130"/>
    <col min="1538" max="1538" width="21.28515625" style="130" customWidth="1"/>
    <col min="1539" max="1539" width="15" style="130" bestFit="1" customWidth="1"/>
    <col min="1540" max="1540" width="4.28515625" style="130" customWidth="1"/>
    <col min="1541" max="1541" width="10" style="130" customWidth="1"/>
    <col min="1542" max="1542" width="8.5703125" style="130" customWidth="1"/>
    <col min="1543" max="1543" width="8.5703125" style="130" bestFit="1" customWidth="1"/>
    <col min="1544" max="1545" width="7.140625" style="130" bestFit="1" customWidth="1"/>
    <col min="1546" max="1546" width="5.85546875" style="130" bestFit="1" customWidth="1"/>
    <col min="1547" max="1547" width="12.7109375" style="130" customWidth="1"/>
    <col min="1548" max="1548" width="10.85546875" style="130" bestFit="1" customWidth="1"/>
    <col min="1549" max="1793" width="12.7109375" style="130"/>
    <col min="1794" max="1794" width="21.28515625" style="130" customWidth="1"/>
    <col min="1795" max="1795" width="15" style="130" bestFit="1" customWidth="1"/>
    <col min="1796" max="1796" width="4.28515625" style="130" customWidth="1"/>
    <col min="1797" max="1797" width="10" style="130" customWidth="1"/>
    <col min="1798" max="1798" width="8.5703125" style="130" customWidth="1"/>
    <col min="1799" max="1799" width="8.5703125" style="130" bestFit="1" customWidth="1"/>
    <col min="1800" max="1801" width="7.140625" style="130" bestFit="1" customWidth="1"/>
    <col min="1802" max="1802" width="5.85546875" style="130" bestFit="1" customWidth="1"/>
    <col min="1803" max="1803" width="12.7109375" style="130" customWidth="1"/>
    <col min="1804" max="1804" width="10.85546875" style="130" bestFit="1" customWidth="1"/>
    <col min="1805" max="2049" width="12.7109375" style="130"/>
    <col min="2050" max="2050" width="21.28515625" style="130" customWidth="1"/>
    <col min="2051" max="2051" width="15" style="130" bestFit="1" customWidth="1"/>
    <col min="2052" max="2052" width="4.28515625" style="130" customWidth="1"/>
    <col min="2053" max="2053" width="10" style="130" customWidth="1"/>
    <col min="2054" max="2054" width="8.5703125" style="130" customWidth="1"/>
    <col min="2055" max="2055" width="8.5703125" style="130" bestFit="1" customWidth="1"/>
    <col min="2056" max="2057" width="7.140625" style="130" bestFit="1" customWidth="1"/>
    <col min="2058" max="2058" width="5.85546875" style="130" bestFit="1" customWidth="1"/>
    <col min="2059" max="2059" width="12.7109375" style="130" customWidth="1"/>
    <col min="2060" max="2060" width="10.85546875" style="130" bestFit="1" customWidth="1"/>
    <col min="2061" max="2305" width="12.7109375" style="130"/>
    <col min="2306" max="2306" width="21.28515625" style="130" customWidth="1"/>
    <col min="2307" max="2307" width="15" style="130" bestFit="1" customWidth="1"/>
    <col min="2308" max="2308" width="4.28515625" style="130" customWidth="1"/>
    <col min="2309" max="2309" width="10" style="130" customWidth="1"/>
    <col min="2310" max="2310" width="8.5703125" style="130" customWidth="1"/>
    <col min="2311" max="2311" width="8.5703125" style="130" bestFit="1" customWidth="1"/>
    <col min="2312" max="2313" width="7.140625" style="130" bestFit="1" customWidth="1"/>
    <col min="2314" max="2314" width="5.85546875" style="130" bestFit="1" customWidth="1"/>
    <col min="2315" max="2315" width="12.7109375" style="130" customWidth="1"/>
    <col min="2316" max="2316" width="10.85546875" style="130" bestFit="1" customWidth="1"/>
    <col min="2317" max="2561" width="12.7109375" style="130"/>
    <col min="2562" max="2562" width="21.28515625" style="130" customWidth="1"/>
    <col min="2563" max="2563" width="15" style="130" bestFit="1" customWidth="1"/>
    <col min="2564" max="2564" width="4.28515625" style="130" customWidth="1"/>
    <col min="2565" max="2565" width="10" style="130" customWidth="1"/>
    <col min="2566" max="2566" width="8.5703125" style="130" customWidth="1"/>
    <col min="2567" max="2567" width="8.5703125" style="130" bestFit="1" customWidth="1"/>
    <col min="2568" max="2569" width="7.140625" style="130" bestFit="1" customWidth="1"/>
    <col min="2570" max="2570" width="5.85546875" style="130" bestFit="1" customWidth="1"/>
    <col min="2571" max="2571" width="12.7109375" style="130" customWidth="1"/>
    <col min="2572" max="2572" width="10.85546875" style="130" bestFit="1" customWidth="1"/>
    <col min="2573" max="2817" width="12.7109375" style="130"/>
    <col min="2818" max="2818" width="21.28515625" style="130" customWidth="1"/>
    <col min="2819" max="2819" width="15" style="130" bestFit="1" customWidth="1"/>
    <col min="2820" max="2820" width="4.28515625" style="130" customWidth="1"/>
    <col min="2821" max="2821" width="10" style="130" customWidth="1"/>
    <col min="2822" max="2822" width="8.5703125" style="130" customWidth="1"/>
    <col min="2823" max="2823" width="8.5703125" style="130" bestFit="1" customWidth="1"/>
    <col min="2824" max="2825" width="7.140625" style="130" bestFit="1" customWidth="1"/>
    <col min="2826" max="2826" width="5.85546875" style="130" bestFit="1" customWidth="1"/>
    <col min="2827" max="2827" width="12.7109375" style="130" customWidth="1"/>
    <col min="2828" max="2828" width="10.85546875" style="130" bestFit="1" customWidth="1"/>
    <col min="2829" max="3073" width="12.7109375" style="130"/>
    <col min="3074" max="3074" width="21.28515625" style="130" customWidth="1"/>
    <col min="3075" max="3075" width="15" style="130" bestFit="1" customWidth="1"/>
    <col min="3076" max="3076" width="4.28515625" style="130" customWidth="1"/>
    <col min="3077" max="3077" width="10" style="130" customWidth="1"/>
    <col min="3078" max="3078" width="8.5703125" style="130" customWidth="1"/>
    <col min="3079" max="3079" width="8.5703125" style="130" bestFit="1" customWidth="1"/>
    <col min="3080" max="3081" width="7.140625" style="130" bestFit="1" customWidth="1"/>
    <col min="3082" max="3082" width="5.85546875" style="130" bestFit="1" customWidth="1"/>
    <col min="3083" max="3083" width="12.7109375" style="130" customWidth="1"/>
    <col min="3084" max="3084" width="10.85546875" style="130" bestFit="1" customWidth="1"/>
    <col min="3085" max="3329" width="12.7109375" style="130"/>
    <col min="3330" max="3330" width="21.28515625" style="130" customWidth="1"/>
    <col min="3331" max="3331" width="15" style="130" bestFit="1" customWidth="1"/>
    <col min="3332" max="3332" width="4.28515625" style="130" customWidth="1"/>
    <col min="3333" max="3333" width="10" style="130" customWidth="1"/>
    <col min="3334" max="3334" width="8.5703125" style="130" customWidth="1"/>
    <col min="3335" max="3335" width="8.5703125" style="130" bestFit="1" customWidth="1"/>
    <col min="3336" max="3337" width="7.140625" style="130" bestFit="1" customWidth="1"/>
    <col min="3338" max="3338" width="5.85546875" style="130" bestFit="1" customWidth="1"/>
    <col min="3339" max="3339" width="12.7109375" style="130" customWidth="1"/>
    <col min="3340" max="3340" width="10.85546875" style="130" bestFit="1" customWidth="1"/>
    <col min="3341" max="3585" width="12.7109375" style="130"/>
    <col min="3586" max="3586" width="21.28515625" style="130" customWidth="1"/>
    <col min="3587" max="3587" width="15" style="130" bestFit="1" customWidth="1"/>
    <col min="3588" max="3588" width="4.28515625" style="130" customWidth="1"/>
    <col min="3589" max="3589" width="10" style="130" customWidth="1"/>
    <col min="3590" max="3590" width="8.5703125" style="130" customWidth="1"/>
    <col min="3591" max="3591" width="8.5703125" style="130" bestFit="1" customWidth="1"/>
    <col min="3592" max="3593" width="7.140625" style="130" bestFit="1" customWidth="1"/>
    <col min="3594" max="3594" width="5.85546875" style="130" bestFit="1" customWidth="1"/>
    <col min="3595" max="3595" width="12.7109375" style="130" customWidth="1"/>
    <col min="3596" max="3596" width="10.85546875" style="130" bestFit="1" customWidth="1"/>
    <col min="3597" max="3841" width="12.7109375" style="130"/>
    <col min="3842" max="3842" width="21.28515625" style="130" customWidth="1"/>
    <col min="3843" max="3843" width="15" style="130" bestFit="1" customWidth="1"/>
    <col min="3844" max="3844" width="4.28515625" style="130" customWidth="1"/>
    <col min="3845" max="3845" width="10" style="130" customWidth="1"/>
    <col min="3846" max="3846" width="8.5703125" style="130" customWidth="1"/>
    <col min="3847" max="3847" width="8.5703125" style="130" bestFit="1" customWidth="1"/>
    <col min="3848" max="3849" width="7.140625" style="130" bestFit="1" customWidth="1"/>
    <col min="3850" max="3850" width="5.85546875" style="130" bestFit="1" customWidth="1"/>
    <col min="3851" max="3851" width="12.7109375" style="130" customWidth="1"/>
    <col min="3852" max="3852" width="10.85546875" style="130" bestFit="1" customWidth="1"/>
    <col min="3853" max="4097" width="12.7109375" style="130"/>
    <col min="4098" max="4098" width="21.28515625" style="130" customWidth="1"/>
    <col min="4099" max="4099" width="15" style="130" bestFit="1" customWidth="1"/>
    <col min="4100" max="4100" width="4.28515625" style="130" customWidth="1"/>
    <col min="4101" max="4101" width="10" style="130" customWidth="1"/>
    <col min="4102" max="4102" width="8.5703125" style="130" customWidth="1"/>
    <col min="4103" max="4103" width="8.5703125" style="130" bestFit="1" customWidth="1"/>
    <col min="4104" max="4105" width="7.140625" style="130" bestFit="1" customWidth="1"/>
    <col min="4106" max="4106" width="5.85546875" style="130" bestFit="1" customWidth="1"/>
    <col min="4107" max="4107" width="12.7109375" style="130" customWidth="1"/>
    <col min="4108" max="4108" width="10.85546875" style="130" bestFit="1" customWidth="1"/>
    <col min="4109" max="4353" width="12.7109375" style="130"/>
    <col min="4354" max="4354" width="21.28515625" style="130" customWidth="1"/>
    <col min="4355" max="4355" width="15" style="130" bestFit="1" customWidth="1"/>
    <col min="4356" max="4356" width="4.28515625" style="130" customWidth="1"/>
    <col min="4357" max="4357" width="10" style="130" customWidth="1"/>
    <col min="4358" max="4358" width="8.5703125" style="130" customWidth="1"/>
    <col min="4359" max="4359" width="8.5703125" style="130" bestFit="1" customWidth="1"/>
    <col min="4360" max="4361" width="7.140625" style="130" bestFit="1" customWidth="1"/>
    <col min="4362" max="4362" width="5.85546875" style="130" bestFit="1" customWidth="1"/>
    <col min="4363" max="4363" width="12.7109375" style="130" customWidth="1"/>
    <col min="4364" max="4364" width="10.85546875" style="130" bestFit="1" customWidth="1"/>
    <col min="4365" max="4609" width="12.7109375" style="130"/>
    <col min="4610" max="4610" width="21.28515625" style="130" customWidth="1"/>
    <col min="4611" max="4611" width="15" style="130" bestFit="1" customWidth="1"/>
    <col min="4612" max="4612" width="4.28515625" style="130" customWidth="1"/>
    <col min="4613" max="4613" width="10" style="130" customWidth="1"/>
    <col min="4614" max="4614" width="8.5703125" style="130" customWidth="1"/>
    <col min="4615" max="4615" width="8.5703125" style="130" bestFit="1" customWidth="1"/>
    <col min="4616" max="4617" width="7.140625" style="130" bestFit="1" customWidth="1"/>
    <col min="4618" max="4618" width="5.85546875" style="130" bestFit="1" customWidth="1"/>
    <col min="4619" max="4619" width="12.7109375" style="130" customWidth="1"/>
    <col min="4620" max="4620" width="10.85546875" style="130" bestFit="1" customWidth="1"/>
    <col min="4621" max="4865" width="12.7109375" style="130"/>
    <col min="4866" max="4866" width="21.28515625" style="130" customWidth="1"/>
    <col min="4867" max="4867" width="15" style="130" bestFit="1" customWidth="1"/>
    <col min="4868" max="4868" width="4.28515625" style="130" customWidth="1"/>
    <col min="4869" max="4869" width="10" style="130" customWidth="1"/>
    <col min="4870" max="4870" width="8.5703125" style="130" customWidth="1"/>
    <col min="4871" max="4871" width="8.5703125" style="130" bestFit="1" customWidth="1"/>
    <col min="4872" max="4873" width="7.140625" style="130" bestFit="1" customWidth="1"/>
    <col min="4874" max="4874" width="5.85546875" style="130" bestFit="1" customWidth="1"/>
    <col min="4875" max="4875" width="12.7109375" style="130" customWidth="1"/>
    <col min="4876" max="4876" width="10.85546875" style="130" bestFit="1" customWidth="1"/>
    <col min="4877" max="5121" width="12.7109375" style="130"/>
    <col min="5122" max="5122" width="21.28515625" style="130" customWidth="1"/>
    <col min="5123" max="5123" width="15" style="130" bestFit="1" customWidth="1"/>
    <col min="5124" max="5124" width="4.28515625" style="130" customWidth="1"/>
    <col min="5125" max="5125" width="10" style="130" customWidth="1"/>
    <col min="5126" max="5126" width="8.5703125" style="130" customWidth="1"/>
    <col min="5127" max="5127" width="8.5703125" style="130" bestFit="1" customWidth="1"/>
    <col min="5128" max="5129" width="7.140625" style="130" bestFit="1" customWidth="1"/>
    <col min="5130" max="5130" width="5.85546875" style="130" bestFit="1" customWidth="1"/>
    <col min="5131" max="5131" width="12.7109375" style="130" customWidth="1"/>
    <col min="5132" max="5132" width="10.85546875" style="130" bestFit="1" customWidth="1"/>
    <col min="5133" max="5377" width="12.7109375" style="130"/>
    <col min="5378" max="5378" width="21.28515625" style="130" customWidth="1"/>
    <col min="5379" max="5379" width="15" style="130" bestFit="1" customWidth="1"/>
    <col min="5380" max="5380" width="4.28515625" style="130" customWidth="1"/>
    <col min="5381" max="5381" width="10" style="130" customWidth="1"/>
    <col min="5382" max="5382" width="8.5703125" style="130" customWidth="1"/>
    <col min="5383" max="5383" width="8.5703125" style="130" bestFit="1" customWidth="1"/>
    <col min="5384" max="5385" width="7.140625" style="130" bestFit="1" customWidth="1"/>
    <col min="5386" max="5386" width="5.85546875" style="130" bestFit="1" customWidth="1"/>
    <col min="5387" max="5387" width="12.7109375" style="130" customWidth="1"/>
    <col min="5388" max="5388" width="10.85546875" style="130" bestFit="1" customWidth="1"/>
    <col min="5389" max="5633" width="12.7109375" style="130"/>
    <col min="5634" max="5634" width="21.28515625" style="130" customWidth="1"/>
    <col min="5635" max="5635" width="15" style="130" bestFit="1" customWidth="1"/>
    <col min="5636" max="5636" width="4.28515625" style="130" customWidth="1"/>
    <col min="5637" max="5637" width="10" style="130" customWidth="1"/>
    <col min="5638" max="5638" width="8.5703125" style="130" customWidth="1"/>
    <col min="5639" max="5639" width="8.5703125" style="130" bestFit="1" customWidth="1"/>
    <col min="5640" max="5641" width="7.140625" style="130" bestFit="1" customWidth="1"/>
    <col min="5642" max="5642" width="5.85546875" style="130" bestFit="1" customWidth="1"/>
    <col min="5643" max="5643" width="12.7109375" style="130" customWidth="1"/>
    <col min="5644" max="5644" width="10.85546875" style="130" bestFit="1" customWidth="1"/>
    <col min="5645" max="5889" width="12.7109375" style="130"/>
    <col min="5890" max="5890" width="21.28515625" style="130" customWidth="1"/>
    <col min="5891" max="5891" width="15" style="130" bestFit="1" customWidth="1"/>
    <col min="5892" max="5892" width="4.28515625" style="130" customWidth="1"/>
    <col min="5893" max="5893" width="10" style="130" customWidth="1"/>
    <col min="5894" max="5894" width="8.5703125" style="130" customWidth="1"/>
    <col min="5895" max="5895" width="8.5703125" style="130" bestFit="1" customWidth="1"/>
    <col min="5896" max="5897" width="7.140625" style="130" bestFit="1" customWidth="1"/>
    <col min="5898" max="5898" width="5.85546875" style="130" bestFit="1" customWidth="1"/>
    <col min="5899" max="5899" width="12.7109375" style="130" customWidth="1"/>
    <col min="5900" max="5900" width="10.85546875" style="130" bestFit="1" customWidth="1"/>
    <col min="5901" max="6145" width="12.7109375" style="130"/>
    <col min="6146" max="6146" width="21.28515625" style="130" customWidth="1"/>
    <col min="6147" max="6147" width="15" style="130" bestFit="1" customWidth="1"/>
    <col min="6148" max="6148" width="4.28515625" style="130" customWidth="1"/>
    <col min="6149" max="6149" width="10" style="130" customWidth="1"/>
    <col min="6150" max="6150" width="8.5703125" style="130" customWidth="1"/>
    <col min="6151" max="6151" width="8.5703125" style="130" bestFit="1" customWidth="1"/>
    <col min="6152" max="6153" width="7.140625" style="130" bestFit="1" customWidth="1"/>
    <col min="6154" max="6154" width="5.85546875" style="130" bestFit="1" customWidth="1"/>
    <col min="6155" max="6155" width="12.7109375" style="130" customWidth="1"/>
    <col min="6156" max="6156" width="10.85546875" style="130" bestFit="1" customWidth="1"/>
    <col min="6157" max="6401" width="12.7109375" style="130"/>
    <col min="6402" max="6402" width="21.28515625" style="130" customWidth="1"/>
    <col min="6403" max="6403" width="15" style="130" bestFit="1" customWidth="1"/>
    <col min="6404" max="6404" width="4.28515625" style="130" customWidth="1"/>
    <col min="6405" max="6405" width="10" style="130" customWidth="1"/>
    <col min="6406" max="6406" width="8.5703125" style="130" customWidth="1"/>
    <col min="6407" max="6407" width="8.5703125" style="130" bestFit="1" customWidth="1"/>
    <col min="6408" max="6409" width="7.140625" style="130" bestFit="1" customWidth="1"/>
    <col min="6410" max="6410" width="5.85546875" style="130" bestFit="1" customWidth="1"/>
    <col min="6411" max="6411" width="12.7109375" style="130" customWidth="1"/>
    <col min="6412" max="6412" width="10.85546875" style="130" bestFit="1" customWidth="1"/>
    <col min="6413" max="6657" width="12.7109375" style="130"/>
    <col min="6658" max="6658" width="21.28515625" style="130" customWidth="1"/>
    <col min="6659" max="6659" width="15" style="130" bestFit="1" customWidth="1"/>
    <col min="6660" max="6660" width="4.28515625" style="130" customWidth="1"/>
    <col min="6661" max="6661" width="10" style="130" customWidth="1"/>
    <col min="6662" max="6662" width="8.5703125" style="130" customWidth="1"/>
    <col min="6663" max="6663" width="8.5703125" style="130" bestFit="1" customWidth="1"/>
    <col min="6664" max="6665" width="7.140625" style="130" bestFit="1" customWidth="1"/>
    <col min="6666" max="6666" width="5.85546875" style="130" bestFit="1" customWidth="1"/>
    <col min="6667" max="6667" width="12.7109375" style="130" customWidth="1"/>
    <col min="6668" max="6668" width="10.85546875" style="130" bestFit="1" customWidth="1"/>
    <col min="6669" max="6913" width="12.7109375" style="130"/>
    <col min="6914" max="6914" width="21.28515625" style="130" customWidth="1"/>
    <col min="6915" max="6915" width="15" style="130" bestFit="1" customWidth="1"/>
    <col min="6916" max="6916" width="4.28515625" style="130" customWidth="1"/>
    <col min="6917" max="6917" width="10" style="130" customWidth="1"/>
    <col min="6918" max="6918" width="8.5703125" style="130" customWidth="1"/>
    <col min="6919" max="6919" width="8.5703125" style="130" bestFit="1" customWidth="1"/>
    <col min="6920" max="6921" width="7.140625" style="130" bestFit="1" customWidth="1"/>
    <col min="6922" max="6922" width="5.85546875" style="130" bestFit="1" customWidth="1"/>
    <col min="6923" max="6923" width="12.7109375" style="130" customWidth="1"/>
    <col min="6924" max="6924" width="10.85546875" style="130" bestFit="1" customWidth="1"/>
    <col min="6925" max="7169" width="12.7109375" style="130"/>
    <col min="7170" max="7170" width="21.28515625" style="130" customWidth="1"/>
    <col min="7171" max="7171" width="15" style="130" bestFit="1" customWidth="1"/>
    <col min="7172" max="7172" width="4.28515625" style="130" customWidth="1"/>
    <col min="7173" max="7173" width="10" style="130" customWidth="1"/>
    <col min="7174" max="7174" width="8.5703125" style="130" customWidth="1"/>
    <col min="7175" max="7175" width="8.5703125" style="130" bestFit="1" customWidth="1"/>
    <col min="7176" max="7177" width="7.140625" style="130" bestFit="1" customWidth="1"/>
    <col min="7178" max="7178" width="5.85546875" style="130" bestFit="1" customWidth="1"/>
    <col min="7179" max="7179" width="12.7109375" style="130" customWidth="1"/>
    <col min="7180" max="7180" width="10.85546875" style="130" bestFit="1" customWidth="1"/>
    <col min="7181" max="7425" width="12.7109375" style="130"/>
    <col min="7426" max="7426" width="21.28515625" style="130" customWidth="1"/>
    <col min="7427" max="7427" width="15" style="130" bestFit="1" customWidth="1"/>
    <col min="7428" max="7428" width="4.28515625" style="130" customWidth="1"/>
    <col min="7429" max="7429" width="10" style="130" customWidth="1"/>
    <col min="7430" max="7430" width="8.5703125" style="130" customWidth="1"/>
    <col min="7431" max="7431" width="8.5703125" style="130" bestFit="1" customWidth="1"/>
    <col min="7432" max="7433" width="7.140625" style="130" bestFit="1" customWidth="1"/>
    <col min="7434" max="7434" width="5.85546875" style="130" bestFit="1" customWidth="1"/>
    <col min="7435" max="7435" width="12.7109375" style="130" customWidth="1"/>
    <col min="7436" max="7436" width="10.85546875" style="130" bestFit="1" customWidth="1"/>
    <col min="7437" max="7681" width="12.7109375" style="130"/>
    <col min="7682" max="7682" width="21.28515625" style="130" customWidth="1"/>
    <col min="7683" max="7683" width="15" style="130" bestFit="1" customWidth="1"/>
    <col min="7684" max="7684" width="4.28515625" style="130" customWidth="1"/>
    <col min="7685" max="7685" width="10" style="130" customWidth="1"/>
    <col min="7686" max="7686" width="8.5703125" style="130" customWidth="1"/>
    <col min="7687" max="7687" width="8.5703125" style="130" bestFit="1" customWidth="1"/>
    <col min="7688" max="7689" width="7.140625" style="130" bestFit="1" customWidth="1"/>
    <col min="7690" max="7690" width="5.85546875" style="130" bestFit="1" customWidth="1"/>
    <col min="7691" max="7691" width="12.7109375" style="130" customWidth="1"/>
    <col min="7692" max="7692" width="10.85546875" style="130" bestFit="1" customWidth="1"/>
    <col min="7693" max="7937" width="12.7109375" style="130"/>
    <col min="7938" max="7938" width="21.28515625" style="130" customWidth="1"/>
    <col min="7939" max="7939" width="15" style="130" bestFit="1" customWidth="1"/>
    <col min="7940" max="7940" width="4.28515625" style="130" customWidth="1"/>
    <col min="7941" max="7941" width="10" style="130" customWidth="1"/>
    <col min="7942" max="7942" width="8.5703125" style="130" customWidth="1"/>
    <col min="7943" max="7943" width="8.5703125" style="130" bestFit="1" customWidth="1"/>
    <col min="7944" max="7945" width="7.140625" style="130" bestFit="1" customWidth="1"/>
    <col min="7946" max="7946" width="5.85546875" style="130" bestFit="1" customWidth="1"/>
    <col min="7947" max="7947" width="12.7109375" style="130" customWidth="1"/>
    <col min="7948" max="7948" width="10.85546875" style="130" bestFit="1" customWidth="1"/>
    <col min="7949" max="8193" width="12.7109375" style="130"/>
    <col min="8194" max="8194" width="21.28515625" style="130" customWidth="1"/>
    <col min="8195" max="8195" width="15" style="130" bestFit="1" customWidth="1"/>
    <col min="8196" max="8196" width="4.28515625" style="130" customWidth="1"/>
    <col min="8197" max="8197" width="10" style="130" customWidth="1"/>
    <col min="8198" max="8198" width="8.5703125" style="130" customWidth="1"/>
    <col min="8199" max="8199" width="8.5703125" style="130" bestFit="1" customWidth="1"/>
    <col min="8200" max="8201" width="7.140625" style="130" bestFit="1" customWidth="1"/>
    <col min="8202" max="8202" width="5.85546875" style="130" bestFit="1" customWidth="1"/>
    <col min="8203" max="8203" width="12.7109375" style="130" customWidth="1"/>
    <col min="8204" max="8204" width="10.85546875" style="130" bestFit="1" customWidth="1"/>
    <col min="8205" max="8449" width="12.7109375" style="130"/>
    <col min="8450" max="8450" width="21.28515625" style="130" customWidth="1"/>
    <col min="8451" max="8451" width="15" style="130" bestFit="1" customWidth="1"/>
    <col min="8452" max="8452" width="4.28515625" style="130" customWidth="1"/>
    <col min="8453" max="8453" width="10" style="130" customWidth="1"/>
    <col min="8454" max="8454" width="8.5703125" style="130" customWidth="1"/>
    <col min="8455" max="8455" width="8.5703125" style="130" bestFit="1" customWidth="1"/>
    <col min="8456" max="8457" width="7.140625" style="130" bestFit="1" customWidth="1"/>
    <col min="8458" max="8458" width="5.85546875" style="130" bestFit="1" customWidth="1"/>
    <col min="8459" max="8459" width="12.7109375" style="130" customWidth="1"/>
    <col min="8460" max="8460" width="10.85546875" style="130" bestFit="1" customWidth="1"/>
    <col min="8461" max="8705" width="12.7109375" style="130"/>
    <col min="8706" max="8706" width="21.28515625" style="130" customWidth="1"/>
    <col min="8707" max="8707" width="15" style="130" bestFit="1" customWidth="1"/>
    <col min="8708" max="8708" width="4.28515625" style="130" customWidth="1"/>
    <col min="8709" max="8709" width="10" style="130" customWidth="1"/>
    <col min="8710" max="8710" width="8.5703125" style="130" customWidth="1"/>
    <col min="8711" max="8711" width="8.5703125" style="130" bestFit="1" customWidth="1"/>
    <col min="8712" max="8713" width="7.140625" style="130" bestFit="1" customWidth="1"/>
    <col min="8714" max="8714" width="5.85546875" style="130" bestFit="1" customWidth="1"/>
    <col min="8715" max="8715" width="12.7109375" style="130" customWidth="1"/>
    <col min="8716" max="8716" width="10.85546875" style="130" bestFit="1" customWidth="1"/>
    <col min="8717" max="8961" width="12.7109375" style="130"/>
    <col min="8962" max="8962" width="21.28515625" style="130" customWidth="1"/>
    <col min="8963" max="8963" width="15" style="130" bestFit="1" customWidth="1"/>
    <col min="8964" max="8964" width="4.28515625" style="130" customWidth="1"/>
    <col min="8965" max="8965" width="10" style="130" customWidth="1"/>
    <col min="8966" max="8966" width="8.5703125" style="130" customWidth="1"/>
    <col min="8967" max="8967" width="8.5703125" style="130" bestFit="1" customWidth="1"/>
    <col min="8968" max="8969" width="7.140625" style="130" bestFit="1" customWidth="1"/>
    <col min="8970" max="8970" width="5.85546875" style="130" bestFit="1" customWidth="1"/>
    <col min="8971" max="8971" width="12.7109375" style="130" customWidth="1"/>
    <col min="8972" max="8972" width="10.85546875" style="130" bestFit="1" customWidth="1"/>
    <col min="8973" max="9217" width="12.7109375" style="130"/>
    <col min="9218" max="9218" width="21.28515625" style="130" customWidth="1"/>
    <col min="9219" max="9219" width="15" style="130" bestFit="1" customWidth="1"/>
    <col min="9220" max="9220" width="4.28515625" style="130" customWidth="1"/>
    <col min="9221" max="9221" width="10" style="130" customWidth="1"/>
    <col min="9222" max="9222" width="8.5703125" style="130" customWidth="1"/>
    <col min="9223" max="9223" width="8.5703125" style="130" bestFit="1" customWidth="1"/>
    <col min="9224" max="9225" width="7.140625" style="130" bestFit="1" customWidth="1"/>
    <col min="9226" max="9226" width="5.85546875" style="130" bestFit="1" customWidth="1"/>
    <col min="9227" max="9227" width="12.7109375" style="130" customWidth="1"/>
    <col min="9228" max="9228" width="10.85546875" style="130" bestFit="1" customWidth="1"/>
    <col min="9229" max="9473" width="12.7109375" style="130"/>
    <col min="9474" max="9474" width="21.28515625" style="130" customWidth="1"/>
    <col min="9475" max="9475" width="15" style="130" bestFit="1" customWidth="1"/>
    <col min="9476" max="9476" width="4.28515625" style="130" customWidth="1"/>
    <col min="9477" max="9477" width="10" style="130" customWidth="1"/>
    <col min="9478" max="9478" width="8.5703125" style="130" customWidth="1"/>
    <col min="9479" max="9479" width="8.5703125" style="130" bestFit="1" customWidth="1"/>
    <col min="9480" max="9481" width="7.140625" style="130" bestFit="1" customWidth="1"/>
    <col min="9482" max="9482" width="5.85546875" style="130" bestFit="1" customWidth="1"/>
    <col min="9483" max="9483" width="12.7109375" style="130" customWidth="1"/>
    <col min="9484" max="9484" width="10.85546875" style="130" bestFit="1" customWidth="1"/>
    <col min="9485" max="9729" width="12.7109375" style="130"/>
    <col min="9730" max="9730" width="21.28515625" style="130" customWidth="1"/>
    <col min="9731" max="9731" width="15" style="130" bestFit="1" customWidth="1"/>
    <col min="9732" max="9732" width="4.28515625" style="130" customWidth="1"/>
    <col min="9733" max="9733" width="10" style="130" customWidth="1"/>
    <col min="9734" max="9734" width="8.5703125" style="130" customWidth="1"/>
    <col min="9735" max="9735" width="8.5703125" style="130" bestFit="1" customWidth="1"/>
    <col min="9736" max="9737" width="7.140625" style="130" bestFit="1" customWidth="1"/>
    <col min="9738" max="9738" width="5.85546875" style="130" bestFit="1" customWidth="1"/>
    <col min="9739" max="9739" width="12.7109375" style="130" customWidth="1"/>
    <col min="9740" max="9740" width="10.85546875" style="130" bestFit="1" customWidth="1"/>
    <col min="9741" max="9985" width="12.7109375" style="130"/>
    <col min="9986" max="9986" width="21.28515625" style="130" customWidth="1"/>
    <col min="9987" max="9987" width="15" style="130" bestFit="1" customWidth="1"/>
    <col min="9988" max="9988" width="4.28515625" style="130" customWidth="1"/>
    <col min="9989" max="9989" width="10" style="130" customWidth="1"/>
    <col min="9990" max="9990" width="8.5703125" style="130" customWidth="1"/>
    <col min="9991" max="9991" width="8.5703125" style="130" bestFit="1" customWidth="1"/>
    <col min="9992" max="9993" width="7.140625" style="130" bestFit="1" customWidth="1"/>
    <col min="9994" max="9994" width="5.85546875" style="130" bestFit="1" customWidth="1"/>
    <col min="9995" max="9995" width="12.7109375" style="130" customWidth="1"/>
    <col min="9996" max="9996" width="10.85546875" style="130" bestFit="1" customWidth="1"/>
    <col min="9997" max="10241" width="12.7109375" style="130"/>
    <col min="10242" max="10242" width="21.28515625" style="130" customWidth="1"/>
    <col min="10243" max="10243" width="15" style="130" bestFit="1" customWidth="1"/>
    <col min="10244" max="10244" width="4.28515625" style="130" customWidth="1"/>
    <col min="10245" max="10245" width="10" style="130" customWidth="1"/>
    <col min="10246" max="10246" width="8.5703125" style="130" customWidth="1"/>
    <col min="10247" max="10247" width="8.5703125" style="130" bestFit="1" customWidth="1"/>
    <col min="10248" max="10249" width="7.140625" style="130" bestFit="1" customWidth="1"/>
    <col min="10250" max="10250" width="5.85546875" style="130" bestFit="1" customWidth="1"/>
    <col min="10251" max="10251" width="12.7109375" style="130" customWidth="1"/>
    <col min="10252" max="10252" width="10.85546875" style="130" bestFit="1" customWidth="1"/>
    <col min="10253" max="10497" width="12.7109375" style="130"/>
    <col min="10498" max="10498" width="21.28515625" style="130" customWidth="1"/>
    <col min="10499" max="10499" width="15" style="130" bestFit="1" customWidth="1"/>
    <col min="10500" max="10500" width="4.28515625" style="130" customWidth="1"/>
    <col min="10501" max="10501" width="10" style="130" customWidth="1"/>
    <col min="10502" max="10502" width="8.5703125" style="130" customWidth="1"/>
    <col min="10503" max="10503" width="8.5703125" style="130" bestFit="1" customWidth="1"/>
    <col min="10504" max="10505" width="7.140625" style="130" bestFit="1" customWidth="1"/>
    <col min="10506" max="10506" width="5.85546875" style="130" bestFit="1" customWidth="1"/>
    <col min="10507" max="10507" width="12.7109375" style="130" customWidth="1"/>
    <col min="10508" max="10508" width="10.85546875" style="130" bestFit="1" customWidth="1"/>
    <col min="10509" max="10753" width="12.7109375" style="130"/>
    <col min="10754" max="10754" width="21.28515625" style="130" customWidth="1"/>
    <col min="10755" max="10755" width="15" style="130" bestFit="1" customWidth="1"/>
    <col min="10756" max="10756" width="4.28515625" style="130" customWidth="1"/>
    <col min="10757" max="10757" width="10" style="130" customWidth="1"/>
    <col min="10758" max="10758" width="8.5703125" style="130" customWidth="1"/>
    <col min="10759" max="10759" width="8.5703125" style="130" bestFit="1" customWidth="1"/>
    <col min="10760" max="10761" width="7.140625" style="130" bestFit="1" customWidth="1"/>
    <col min="10762" max="10762" width="5.85546875" style="130" bestFit="1" customWidth="1"/>
    <col min="10763" max="10763" width="12.7109375" style="130" customWidth="1"/>
    <col min="10764" max="10764" width="10.85546875" style="130" bestFit="1" customWidth="1"/>
    <col min="10765" max="11009" width="12.7109375" style="130"/>
    <col min="11010" max="11010" width="21.28515625" style="130" customWidth="1"/>
    <col min="11011" max="11011" width="15" style="130" bestFit="1" customWidth="1"/>
    <col min="11012" max="11012" width="4.28515625" style="130" customWidth="1"/>
    <col min="11013" max="11013" width="10" style="130" customWidth="1"/>
    <col min="11014" max="11014" width="8.5703125" style="130" customWidth="1"/>
    <col min="11015" max="11015" width="8.5703125" style="130" bestFit="1" customWidth="1"/>
    <col min="11016" max="11017" width="7.140625" style="130" bestFit="1" customWidth="1"/>
    <col min="11018" max="11018" width="5.85546875" style="130" bestFit="1" customWidth="1"/>
    <col min="11019" max="11019" width="12.7109375" style="130" customWidth="1"/>
    <col min="11020" max="11020" width="10.85546875" style="130" bestFit="1" customWidth="1"/>
    <col min="11021" max="11265" width="12.7109375" style="130"/>
    <col min="11266" max="11266" width="21.28515625" style="130" customWidth="1"/>
    <col min="11267" max="11267" width="15" style="130" bestFit="1" customWidth="1"/>
    <col min="11268" max="11268" width="4.28515625" style="130" customWidth="1"/>
    <col min="11269" max="11269" width="10" style="130" customWidth="1"/>
    <col min="11270" max="11270" width="8.5703125" style="130" customWidth="1"/>
    <col min="11271" max="11271" width="8.5703125" style="130" bestFit="1" customWidth="1"/>
    <col min="11272" max="11273" width="7.140625" style="130" bestFit="1" customWidth="1"/>
    <col min="11274" max="11274" width="5.85546875" style="130" bestFit="1" customWidth="1"/>
    <col min="11275" max="11275" width="12.7109375" style="130" customWidth="1"/>
    <col min="11276" max="11276" width="10.85546875" style="130" bestFit="1" customWidth="1"/>
    <col min="11277" max="11521" width="12.7109375" style="130"/>
    <col min="11522" max="11522" width="21.28515625" style="130" customWidth="1"/>
    <col min="11523" max="11523" width="15" style="130" bestFit="1" customWidth="1"/>
    <col min="11524" max="11524" width="4.28515625" style="130" customWidth="1"/>
    <col min="11525" max="11525" width="10" style="130" customWidth="1"/>
    <col min="11526" max="11526" width="8.5703125" style="130" customWidth="1"/>
    <col min="11527" max="11527" width="8.5703125" style="130" bestFit="1" customWidth="1"/>
    <col min="11528" max="11529" width="7.140625" style="130" bestFit="1" customWidth="1"/>
    <col min="11530" max="11530" width="5.85546875" style="130" bestFit="1" customWidth="1"/>
    <col min="11531" max="11531" width="12.7109375" style="130" customWidth="1"/>
    <col min="11532" max="11532" width="10.85546875" style="130" bestFit="1" customWidth="1"/>
    <col min="11533" max="11777" width="12.7109375" style="130"/>
    <col min="11778" max="11778" width="21.28515625" style="130" customWidth="1"/>
    <col min="11779" max="11779" width="15" style="130" bestFit="1" customWidth="1"/>
    <col min="11780" max="11780" width="4.28515625" style="130" customWidth="1"/>
    <col min="11781" max="11781" width="10" style="130" customWidth="1"/>
    <col min="11782" max="11782" width="8.5703125" style="130" customWidth="1"/>
    <col min="11783" max="11783" width="8.5703125" style="130" bestFit="1" customWidth="1"/>
    <col min="11784" max="11785" width="7.140625" style="130" bestFit="1" customWidth="1"/>
    <col min="11786" max="11786" width="5.85546875" style="130" bestFit="1" customWidth="1"/>
    <col min="11787" max="11787" width="12.7109375" style="130" customWidth="1"/>
    <col min="11788" max="11788" width="10.85546875" style="130" bestFit="1" customWidth="1"/>
    <col min="11789" max="12033" width="12.7109375" style="130"/>
    <col min="12034" max="12034" width="21.28515625" style="130" customWidth="1"/>
    <col min="12035" max="12035" width="15" style="130" bestFit="1" customWidth="1"/>
    <col min="12036" max="12036" width="4.28515625" style="130" customWidth="1"/>
    <col min="12037" max="12037" width="10" style="130" customWidth="1"/>
    <col min="12038" max="12038" width="8.5703125" style="130" customWidth="1"/>
    <col min="12039" max="12039" width="8.5703125" style="130" bestFit="1" customWidth="1"/>
    <col min="12040" max="12041" width="7.140625" style="130" bestFit="1" customWidth="1"/>
    <col min="12042" max="12042" width="5.85546875" style="130" bestFit="1" customWidth="1"/>
    <col min="12043" max="12043" width="12.7109375" style="130" customWidth="1"/>
    <col min="12044" max="12044" width="10.85546875" style="130" bestFit="1" customWidth="1"/>
    <col min="12045" max="12289" width="12.7109375" style="130"/>
    <col min="12290" max="12290" width="21.28515625" style="130" customWidth="1"/>
    <col min="12291" max="12291" width="15" style="130" bestFit="1" customWidth="1"/>
    <col min="12292" max="12292" width="4.28515625" style="130" customWidth="1"/>
    <col min="12293" max="12293" width="10" style="130" customWidth="1"/>
    <col min="12294" max="12294" width="8.5703125" style="130" customWidth="1"/>
    <col min="12295" max="12295" width="8.5703125" style="130" bestFit="1" customWidth="1"/>
    <col min="12296" max="12297" width="7.140625" style="130" bestFit="1" customWidth="1"/>
    <col min="12298" max="12298" width="5.85546875" style="130" bestFit="1" customWidth="1"/>
    <col min="12299" max="12299" width="12.7109375" style="130" customWidth="1"/>
    <col min="12300" max="12300" width="10.85546875" style="130" bestFit="1" customWidth="1"/>
    <col min="12301" max="12545" width="12.7109375" style="130"/>
    <col min="12546" max="12546" width="21.28515625" style="130" customWidth="1"/>
    <col min="12547" max="12547" width="15" style="130" bestFit="1" customWidth="1"/>
    <col min="12548" max="12548" width="4.28515625" style="130" customWidth="1"/>
    <col min="12549" max="12549" width="10" style="130" customWidth="1"/>
    <col min="12550" max="12550" width="8.5703125" style="130" customWidth="1"/>
    <col min="12551" max="12551" width="8.5703125" style="130" bestFit="1" customWidth="1"/>
    <col min="12552" max="12553" width="7.140625" style="130" bestFit="1" customWidth="1"/>
    <col min="12554" max="12554" width="5.85546875" style="130" bestFit="1" customWidth="1"/>
    <col min="12555" max="12555" width="12.7109375" style="130" customWidth="1"/>
    <col min="12556" max="12556" width="10.85546875" style="130" bestFit="1" customWidth="1"/>
    <col min="12557" max="12801" width="12.7109375" style="130"/>
    <col min="12802" max="12802" width="21.28515625" style="130" customWidth="1"/>
    <col min="12803" max="12803" width="15" style="130" bestFit="1" customWidth="1"/>
    <col min="12804" max="12804" width="4.28515625" style="130" customWidth="1"/>
    <col min="12805" max="12805" width="10" style="130" customWidth="1"/>
    <col min="12806" max="12806" width="8.5703125" style="130" customWidth="1"/>
    <col min="12807" max="12807" width="8.5703125" style="130" bestFit="1" customWidth="1"/>
    <col min="12808" max="12809" width="7.140625" style="130" bestFit="1" customWidth="1"/>
    <col min="12810" max="12810" width="5.85546875" style="130" bestFit="1" customWidth="1"/>
    <col min="12811" max="12811" width="12.7109375" style="130" customWidth="1"/>
    <col min="12812" max="12812" width="10.85546875" style="130" bestFit="1" customWidth="1"/>
    <col min="12813" max="13057" width="12.7109375" style="130"/>
    <col min="13058" max="13058" width="21.28515625" style="130" customWidth="1"/>
    <col min="13059" max="13059" width="15" style="130" bestFit="1" customWidth="1"/>
    <col min="13060" max="13060" width="4.28515625" style="130" customWidth="1"/>
    <col min="13061" max="13061" width="10" style="130" customWidth="1"/>
    <col min="13062" max="13062" width="8.5703125" style="130" customWidth="1"/>
    <col min="13063" max="13063" width="8.5703125" style="130" bestFit="1" customWidth="1"/>
    <col min="13064" max="13065" width="7.140625" style="130" bestFit="1" customWidth="1"/>
    <col min="13066" max="13066" width="5.85546875" style="130" bestFit="1" customWidth="1"/>
    <col min="13067" max="13067" width="12.7109375" style="130" customWidth="1"/>
    <col min="13068" max="13068" width="10.85546875" style="130" bestFit="1" customWidth="1"/>
    <col min="13069" max="13313" width="12.7109375" style="130"/>
    <col min="13314" max="13314" width="21.28515625" style="130" customWidth="1"/>
    <col min="13315" max="13315" width="15" style="130" bestFit="1" customWidth="1"/>
    <col min="13316" max="13316" width="4.28515625" style="130" customWidth="1"/>
    <col min="13317" max="13317" width="10" style="130" customWidth="1"/>
    <col min="13318" max="13318" width="8.5703125" style="130" customWidth="1"/>
    <col min="13319" max="13319" width="8.5703125" style="130" bestFit="1" customWidth="1"/>
    <col min="13320" max="13321" width="7.140625" style="130" bestFit="1" customWidth="1"/>
    <col min="13322" max="13322" width="5.85546875" style="130" bestFit="1" customWidth="1"/>
    <col min="13323" max="13323" width="12.7109375" style="130" customWidth="1"/>
    <col min="13324" max="13324" width="10.85546875" style="130" bestFit="1" customWidth="1"/>
    <col min="13325" max="13569" width="12.7109375" style="130"/>
    <col min="13570" max="13570" width="21.28515625" style="130" customWidth="1"/>
    <col min="13571" max="13571" width="15" style="130" bestFit="1" customWidth="1"/>
    <col min="13572" max="13572" width="4.28515625" style="130" customWidth="1"/>
    <col min="13573" max="13573" width="10" style="130" customWidth="1"/>
    <col min="13574" max="13574" width="8.5703125" style="130" customWidth="1"/>
    <col min="13575" max="13575" width="8.5703125" style="130" bestFit="1" customWidth="1"/>
    <col min="13576" max="13577" width="7.140625" style="130" bestFit="1" customWidth="1"/>
    <col min="13578" max="13578" width="5.85546875" style="130" bestFit="1" customWidth="1"/>
    <col min="13579" max="13579" width="12.7109375" style="130" customWidth="1"/>
    <col min="13580" max="13580" width="10.85546875" style="130" bestFit="1" customWidth="1"/>
    <col min="13581" max="13825" width="12.7109375" style="130"/>
    <col min="13826" max="13826" width="21.28515625" style="130" customWidth="1"/>
    <col min="13827" max="13827" width="15" style="130" bestFit="1" customWidth="1"/>
    <col min="13828" max="13828" width="4.28515625" style="130" customWidth="1"/>
    <col min="13829" max="13829" width="10" style="130" customWidth="1"/>
    <col min="13830" max="13830" width="8.5703125" style="130" customWidth="1"/>
    <col min="13831" max="13831" width="8.5703125" style="130" bestFit="1" customWidth="1"/>
    <col min="13832" max="13833" width="7.140625" style="130" bestFit="1" customWidth="1"/>
    <col min="13834" max="13834" width="5.85546875" style="130" bestFit="1" customWidth="1"/>
    <col min="13835" max="13835" width="12.7109375" style="130" customWidth="1"/>
    <col min="13836" max="13836" width="10.85546875" style="130" bestFit="1" customWidth="1"/>
    <col min="13837" max="14081" width="12.7109375" style="130"/>
    <col min="14082" max="14082" width="21.28515625" style="130" customWidth="1"/>
    <col min="14083" max="14083" width="15" style="130" bestFit="1" customWidth="1"/>
    <col min="14084" max="14084" width="4.28515625" style="130" customWidth="1"/>
    <col min="14085" max="14085" width="10" style="130" customWidth="1"/>
    <col min="14086" max="14086" width="8.5703125" style="130" customWidth="1"/>
    <col min="14087" max="14087" width="8.5703125" style="130" bestFit="1" customWidth="1"/>
    <col min="14088" max="14089" width="7.140625" style="130" bestFit="1" customWidth="1"/>
    <col min="14090" max="14090" width="5.85546875" style="130" bestFit="1" customWidth="1"/>
    <col min="14091" max="14091" width="12.7109375" style="130" customWidth="1"/>
    <col min="14092" max="14092" width="10.85546875" style="130" bestFit="1" customWidth="1"/>
    <col min="14093" max="14337" width="12.7109375" style="130"/>
    <col min="14338" max="14338" width="21.28515625" style="130" customWidth="1"/>
    <col min="14339" max="14339" width="15" style="130" bestFit="1" customWidth="1"/>
    <col min="14340" max="14340" width="4.28515625" style="130" customWidth="1"/>
    <col min="14341" max="14341" width="10" style="130" customWidth="1"/>
    <col min="14342" max="14342" width="8.5703125" style="130" customWidth="1"/>
    <col min="14343" max="14343" width="8.5703125" style="130" bestFit="1" customWidth="1"/>
    <col min="14344" max="14345" width="7.140625" style="130" bestFit="1" customWidth="1"/>
    <col min="14346" max="14346" width="5.85546875" style="130" bestFit="1" customWidth="1"/>
    <col min="14347" max="14347" width="12.7109375" style="130" customWidth="1"/>
    <col min="14348" max="14348" width="10.85546875" style="130" bestFit="1" customWidth="1"/>
    <col min="14349" max="14593" width="12.7109375" style="130"/>
    <col min="14594" max="14594" width="21.28515625" style="130" customWidth="1"/>
    <col min="14595" max="14595" width="15" style="130" bestFit="1" customWidth="1"/>
    <col min="14596" max="14596" width="4.28515625" style="130" customWidth="1"/>
    <col min="14597" max="14597" width="10" style="130" customWidth="1"/>
    <col min="14598" max="14598" width="8.5703125" style="130" customWidth="1"/>
    <col min="14599" max="14599" width="8.5703125" style="130" bestFit="1" customWidth="1"/>
    <col min="14600" max="14601" width="7.140625" style="130" bestFit="1" customWidth="1"/>
    <col min="14602" max="14602" width="5.85546875" style="130" bestFit="1" customWidth="1"/>
    <col min="14603" max="14603" width="12.7109375" style="130" customWidth="1"/>
    <col min="14604" max="14604" width="10.85546875" style="130" bestFit="1" customWidth="1"/>
    <col min="14605" max="14849" width="12.7109375" style="130"/>
    <col min="14850" max="14850" width="21.28515625" style="130" customWidth="1"/>
    <col min="14851" max="14851" width="15" style="130" bestFit="1" customWidth="1"/>
    <col min="14852" max="14852" width="4.28515625" style="130" customWidth="1"/>
    <col min="14853" max="14853" width="10" style="130" customWidth="1"/>
    <col min="14854" max="14854" width="8.5703125" style="130" customWidth="1"/>
    <col min="14855" max="14855" width="8.5703125" style="130" bestFit="1" customWidth="1"/>
    <col min="14856" max="14857" width="7.140625" style="130" bestFit="1" customWidth="1"/>
    <col min="14858" max="14858" width="5.85546875" style="130" bestFit="1" customWidth="1"/>
    <col min="14859" max="14859" width="12.7109375" style="130" customWidth="1"/>
    <col min="14860" max="14860" width="10.85546875" style="130" bestFit="1" customWidth="1"/>
    <col min="14861" max="15105" width="12.7109375" style="130"/>
    <col min="15106" max="15106" width="21.28515625" style="130" customWidth="1"/>
    <col min="15107" max="15107" width="15" style="130" bestFit="1" customWidth="1"/>
    <col min="15108" max="15108" width="4.28515625" style="130" customWidth="1"/>
    <col min="15109" max="15109" width="10" style="130" customWidth="1"/>
    <col min="15110" max="15110" width="8.5703125" style="130" customWidth="1"/>
    <col min="15111" max="15111" width="8.5703125" style="130" bestFit="1" customWidth="1"/>
    <col min="15112" max="15113" width="7.140625" style="130" bestFit="1" customWidth="1"/>
    <col min="15114" max="15114" width="5.85546875" style="130" bestFit="1" customWidth="1"/>
    <col min="15115" max="15115" width="12.7109375" style="130" customWidth="1"/>
    <col min="15116" max="15116" width="10.85546875" style="130" bestFit="1" customWidth="1"/>
    <col min="15117" max="15361" width="12.7109375" style="130"/>
    <col min="15362" max="15362" width="21.28515625" style="130" customWidth="1"/>
    <col min="15363" max="15363" width="15" style="130" bestFit="1" customWidth="1"/>
    <col min="15364" max="15364" width="4.28515625" style="130" customWidth="1"/>
    <col min="15365" max="15365" width="10" style="130" customWidth="1"/>
    <col min="15366" max="15366" width="8.5703125" style="130" customWidth="1"/>
    <col min="15367" max="15367" width="8.5703125" style="130" bestFit="1" customWidth="1"/>
    <col min="15368" max="15369" width="7.140625" style="130" bestFit="1" customWidth="1"/>
    <col min="15370" max="15370" width="5.85546875" style="130" bestFit="1" customWidth="1"/>
    <col min="15371" max="15371" width="12.7109375" style="130" customWidth="1"/>
    <col min="15372" max="15372" width="10.85546875" style="130" bestFit="1" customWidth="1"/>
    <col min="15373" max="15617" width="12.7109375" style="130"/>
    <col min="15618" max="15618" width="21.28515625" style="130" customWidth="1"/>
    <col min="15619" max="15619" width="15" style="130" bestFit="1" customWidth="1"/>
    <col min="15620" max="15620" width="4.28515625" style="130" customWidth="1"/>
    <col min="15621" max="15621" width="10" style="130" customWidth="1"/>
    <col min="15622" max="15622" width="8.5703125" style="130" customWidth="1"/>
    <col min="15623" max="15623" width="8.5703125" style="130" bestFit="1" customWidth="1"/>
    <col min="15624" max="15625" width="7.140625" style="130" bestFit="1" customWidth="1"/>
    <col min="15626" max="15626" width="5.85546875" style="130" bestFit="1" customWidth="1"/>
    <col min="15627" max="15627" width="12.7109375" style="130" customWidth="1"/>
    <col min="15628" max="15628" width="10.85546875" style="130" bestFit="1" customWidth="1"/>
    <col min="15629" max="15873" width="12.7109375" style="130"/>
    <col min="15874" max="15874" width="21.28515625" style="130" customWidth="1"/>
    <col min="15875" max="15875" width="15" style="130" bestFit="1" customWidth="1"/>
    <col min="15876" max="15876" width="4.28515625" style="130" customWidth="1"/>
    <col min="15877" max="15877" width="10" style="130" customWidth="1"/>
    <col min="15878" max="15878" width="8.5703125" style="130" customWidth="1"/>
    <col min="15879" max="15879" width="8.5703125" style="130" bestFit="1" customWidth="1"/>
    <col min="15880" max="15881" width="7.140625" style="130" bestFit="1" customWidth="1"/>
    <col min="15882" max="15882" width="5.85546875" style="130" bestFit="1" customWidth="1"/>
    <col min="15883" max="15883" width="12.7109375" style="130" customWidth="1"/>
    <col min="15884" max="15884" width="10.85546875" style="130" bestFit="1" customWidth="1"/>
    <col min="15885" max="16129" width="12.7109375" style="130"/>
    <col min="16130" max="16130" width="21.28515625" style="130" customWidth="1"/>
    <col min="16131" max="16131" width="15" style="130" bestFit="1" customWidth="1"/>
    <col min="16132" max="16132" width="4.28515625" style="130" customWidth="1"/>
    <col min="16133" max="16133" width="10" style="130" customWidth="1"/>
    <col min="16134" max="16134" width="8.5703125" style="130" customWidth="1"/>
    <col min="16135" max="16135" width="8.5703125" style="130" bestFit="1" customWidth="1"/>
    <col min="16136" max="16137" width="7.140625" style="130" bestFit="1" customWidth="1"/>
    <col min="16138" max="16138" width="5.85546875" style="130" bestFit="1" customWidth="1"/>
    <col min="16139" max="16139" width="12.7109375" style="130" customWidth="1"/>
    <col min="16140" max="16140" width="10.85546875" style="130" bestFit="1" customWidth="1"/>
    <col min="16141" max="16384" width="12.7109375" style="130"/>
  </cols>
  <sheetData>
    <row r="1" spans="2:12">
      <c r="B1" s="125" t="str">
        <f>المدخلات!G1</f>
        <v>المندوبية الجهوية للتربية</v>
      </c>
      <c r="C1" s="126">
        <f>المدخلات!I1</f>
        <v>0</v>
      </c>
      <c r="D1" s="127"/>
      <c r="E1" s="127"/>
      <c r="F1" s="128" t="str">
        <f>المدخلات!G4</f>
        <v>القسم</v>
      </c>
      <c r="G1" s="129"/>
      <c r="H1" s="393">
        <f>المدخلات!I4</f>
        <v>0</v>
      </c>
      <c r="I1" s="394"/>
    </row>
    <row r="2" spans="2:12">
      <c r="B2" s="125" t="str">
        <f>المدخلات!G2</f>
        <v>المدرسة الإبتدائية</v>
      </c>
      <c r="C2" s="126">
        <f>المدخلات!I2</f>
        <v>0</v>
      </c>
      <c r="D2" s="132"/>
      <c r="E2" s="132"/>
      <c r="F2" s="128" t="str">
        <f>المدخلات!G5</f>
        <v>السنة الدراسية</v>
      </c>
      <c r="G2" s="134"/>
      <c r="H2" s="395" t="str">
        <f>المدخلات!I5</f>
        <v>2019-2018</v>
      </c>
      <c r="I2" s="396"/>
    </row>
    <row r="3" spans="2:12">
      <c r="B3" s="131" t="str">
        <f>المدخلات!G3</f>
        <v>المعلم (ة)</v>
      </c>
      <c r="C3" s="160">
        <f>المدخلات!I3</f>
        <v>0</v>
      </c>
      <c r="D3" s="135"/>
      <c r="E3" s="135"/>
      <c r="F3" s="133" t="str">
        <f>المدخلات!G6</f>
        <v>عدد التلاميذ</v>
      </c>
      <c r="G3" s="136"/>
      <c r="H3" s="397">
        <f>المدخلات!I6</f>
        <v>45</v>
      </c>
      <c r="I3" s="398"/>
    </row>
    <row r="5" spans="2:12" ht="27.75">
      <c r="B5" s="399" t="s">
        <v>88</v>
      </c>
      <c r="C5" s="399"/>
      <c r="D5" s="399"/>
      <c r="E5" s="399"/>
      <c r="F5" s="399"/>
      <c r="G5" s="399"/>
      <c r="H5" s="399"/>
      <c r="I5" s="399"/>
      <c r="K5" s="137"/>
      <c r="L5" s="137"/>
    </row>
    <row r="6" spans="2:12">
      <c r="L6" s="137"/>
    </row>
    <row r="7" spans="2:12">
      <c r="B7" s="138" t="s">
        <v>89</v>
      </c>
      <c r="C7" s="391" t="str">
        <f>VLOOKUP(H7,ثلاثي1!A5:AG49,2,FALSE)</f>
        <v/>
      </c>
      <c r="D7" s="392"/>
      <c r="E7" s="392"/>
      <c r="G7" s="142" t="s">
        <v>92</v>
      </c>
      <c r="H7" s="161">
        <v>1</v>
      </c>
    </row>
    <row r="8" spans="2:12" s="139" customFormat="1">
      <c r="L8" s="137"/>
    </row>
    <row r="9" spans="2:12" s="139" customFormat="1" ht="18">
      <c r="B9" s="400" t="str">
        <f>ثلاثي1!D3</f>
        <v>مجال اللغة العربية</v>
      </c>
      <c r="C9" s="401"/>
      <c r="D9" s="130"/>
      <c r="E9" s="138" t="str">
        <f>ثلاثي1!B57</f>
        <v>معدل القسم</v>
      </c>
      <c r="F9" s="140" t="str">
        <f>ثلاثي1!B56</f>
        <v>أدنى عدد</v>
      </c>
      <c r="G9" s="140" t="str">
        <f>ثلاثي1!B55</f>
        <v>أعلى عدد</v>
      </c>
      <c r="L9" s="141"/>
    </row>
    <row r="10" spans="2:12" s="139" customFormat="1">
      <c r="B10" s="142" t="str">
        <f>ثلاثي1!D4</f>
        <v>تواصل شفوي</v>
      </c>
      <c r="C10" s="143">
        <f>VLOOKUP(H7,ثلاثي1!A5:AG49,4,FALSE)</f>
        <v>0</v>
      </c>
      <c r="D10" s="130"/>
      <c r="E10" s="144" t="e">
        <f>ثلاثي1!D57</f>
        <v>#DIV/0!</v>
      </c>
      <c r="F10" s="145">
        <f>ثلاثي1!D56</f>
        <v>0</v>
      </c>
      <c r="G10" s="145">
        <f>ثلاثي1!D55</f>
        <v>0</v>
      </c>
      <c r="H10" s="151" t="str">
        <f>IF(AND(C10=F10,C$35=G$35),"للتثبت","")</f>
        <v>للتثبت</v>
      </c>
    </row>
    <row r="11" spans="2:12" s="139" customFormat="1">
      <c r="B11" s="146" t="str">
        <f>ثلاثي1!E4</f>
        <v>قراءة</v>
      </c>
      <c r="C11" s="143">
        <f>VLOOKUP(H7,ثلاثي1!A5:AG49,5,FALSE)</f>
        <v>0</v>
      </c>
      <c r="D11" s="147"/>
      <c r="E11" s="144" t="e">
        <f>ثلاثي1!E57</f>
        <v>#DIV/0!</v>
      </c>
      <c r="F11" s="145">
        <f>ثلاثي1!E56</f>
        <v>0</v>
      </c>
      <c r="G11" s="145">
        <f>ثلاثي1!E55</f>
        <v>0</v>
      </c>
      <c r="H11" s="151" t="str">
        <f>IF(AND(C11=F11,C$35=G$35),"للتثبت","")</f>
        <v>للتثبت</v>
      </c>
      <c r="I11" s="147"/>
      <c r="J11" s="148"/>
      <c r="K11" s="148"/>
      <c r="L11" s="148"/>
    </row>
    <row r="12" spans="2:12" s="139" customFormat="1">
      <c r="B12" s="146" t="str">
        <f>ثلاثي1!F4</f>
        <v>قواعد اللغة</v>
      </c>
      <c r="C12" s="143">
        <f>VLOOKUP(H7,ثلاثي1!A5:AG49,6,FALSE)</f>
        <v>0</v>
      </c>
      <c r="D12" s="147"/>
      <c r="E12" s="144" t="e">
        <f>ثلاثي1!F57</f>
        <v>#DIV/0!</v>
      </c>
      <c r="F12" s="145">
        <f>ثلاثي1!F56</f>
        <v>0</v>
      </c>
      <c r="G12" s="145">
        <f>+ثلاثي1!F55</f>
        <v>0</v>
      </c>
      <c r="H12" s="151" t="str">
        <f>IF(AND(C12=F12,C$35=G$35),"للتثبت","")</f>
        <v>للتثبت</v>
      </c>
      <c r="I12" s="147"/>
      <c r="J12" s="148"/>
      <c r="K12" s="148"/>
      <c r="L12" s="148"/>
    </row>
    <row r="13" spans="2:12" s="139" customFormat="1">
      <c r="B13" s="146" t="str">
        <f>ثلاثي1!G4</f>
        <v>إنتاج كتابي</v>
      </c>
      <c r="C13" s="143">
        <f>VLOOKUP(H7,ثلاثي1!A5:AG49,7,FALSE)</f>
        <v>0</v>
      </c>
      <c r="D13" s="147"/>
      <c r="E13" s="144" t="e">
        <f>ثلاثي1!G57</f>
        <v>#DIV/0!</v>
      </c>
      <c r="F13" s="145">
        <f>ثلاثي1!G56</f>
        <v>0</v>
      </c>
      <c r="G13" s="145">
        <f>ثلاثي1!G55</f>
        <v>0</v>
      </c>
      <c r="H13" s="151" t="str">
        <f>IF(AND(C13=F13,C$35=G$35),"للتثبت","")</f>
        <v>للتثبت</v>
      </c>
      <c r="I13" s="147"/>
      <c r="J13" s="148"/>
      <c r="K13" s="148"/>
      <c r="L13" s="148"/>
    </row>
    <row r="14" spans="2:12">
      <c r="B14" s="146" t="str">
        <f>ثلاثي1!I4</f>
        <v>معدل المجال</v>
      </c>
      <c r="C14" s="162">
        <f>VLOOKUP(H7,ثلاثي1!A5:AG49,9,FALSE)</f>
        <v>0</v>
      </c>
      <c r="D14" s="147"/>
      <c r="E14" s="144">
        <f>ثلاثي1!I57</f>
        <v>0</v>
      </c>
      <c r="F14" s="145">
        <f>ثلاثي1!I56</f>
        <v>0</v>
      </c>
      <c r="G14" s="145">
        <f>ثلاثي1!I55</f>
        <v>0</v>
      </c>
      <c r="H14" s="151" t="str">
        <f>IF(AND(C14=F14,C$35=G$35),"للتثبت","")</f>
        <v>للتثبت</v>
      </c>
      <c r="I14" s="147"/>
      <c r="J14" s="147"/>
      <c r="K14" s="148"/>
      <c r="L14" s="148"/>
    </row>
    <row r="15" spans="2:12">
      <c r="B15" s="147"/>
      <c r="C15" s="149"/>
      <c r="D15" s="147"/>
      <c r="E15" s="150"/>
      <c r="F15" s="149"/>
      <c r="G15" s="149"/>
      <c r="H15" s="150"/>
      <c r="J15" s="147"/>
      <c r="K15" s="147"/>
      <c r="L15" s="147"/>
    </row>
    <row r="16" spans="2:12" ht="18">
      <c r="B16" s="389" t="str">
        <f>ثلاثي1!K3</f>
        <v>مجال العلوم والتكنولوجيا</v>
      </c>
      <c r="C16" s="390"/>
      <c r="D16" s="147"/>
      <c r="E16" s="150"/>
      <c r="F16" s="151"/>
      <c r="G16" s="151"/>
      <c r="H16" s="151"/>
      <c r="K16" s="147"/>
      <c r="L16" s="147"/>
    </row>
    <row r="17" spans="2:12">
      <c r="B17" s="146" t="str">
        <f>ثلاثي1!K4</f>
        <v>رياضيات</v>
      </c>
      <c r="C17" s="152">
        <f>VLOOKUP(H7,ثلاثي1!A5:AG49,11,FALSE)</f>
        <v>0</v>
      </c>
      <c r="E17" s="144" t="e">
        <f>ثلاثي1!K57</f>
        <v>#DIV/0!</v>
      </c>
      <c r="F17" s="145">
        <f>ثلاثي1!K56</f>
        <v>0</v>
      </c>
      <c r="G17" s="145">
        <f>ثلاثي1!K55</f>
        <v>0</v>
      </c>
      <c r="H17" s="151" t="str">
        <f>IF(AND(C17=F17,C$35=G$35),"للتثبت","")</f>
        <v>للتثبت</v>
      </c>
      <c r="I17" s="153"/>
      <c r="K17" s="147"/>
      <c r="L17" s="147"/>
    </row>
    <row r="18" spans="2:12">
      <c r="B18" s="146" t="str">
        <f>ثلاثي1!L4</f>
        <v>الإيقاظ العلمي</v>
      </c>
      <c r="C18" s="143">
        <f>VLOOKUP(H7,ثلاثي1!A5:AG49,12,FALSE)</f>
        <v>0</v>
      </c>
      <c r="D18" s="154"/>
      <c r="E18" s="144" t="e">
        <f>ثلاثي1!L57</f>
        <v>#DIV/0!</v>
      </c>
      <c r="F18" s="145">
        <f>ثلاثي1!L56</f>
        <v>0</v>
      </c>
      <c r="G18" s="145">
        <f>ثلاثي1!L55</f>
        <v>0</v>
      </c>
      <c r="H18" s="151" t="str">
        <f>IF(AND(C18=F18,C$35=G$35),"للتثبت","")</f>
        <v>للتثبت</v>
      </c>
      <c r="I18" s="153"/>
      <c r="J18" s="153"/>
      <c r="K18" s="147"/>
      <c r="L18" s="147"/>
    </row>
    <row r="19" spans="2:12">
      <c r="B19" s="146" t="str">
        <f>ثلاثي1!M4</f>
        <v>تربية تكنولوجية</v>
      </c>
      <c r="C19" s="143">
        <f>VLOOKUP(H7,ثلاثي1!A5:AG49,13,FALSE)</f>
        <v>0</v>
      </c>
      <c r="D19" s="147"/>
      <c r="E19" s="144" t="e">
        <f>ثلاثي1!M57</f>
        <v>#DIV/0!</v>
      </c>
      <c r="F19" s="145">
        <f>ثلاثي1!M56</f>
        <v>0</v>
      </c>
      <c r="G19" s="145">
        <f>ثلاثي1!M55</f>
        <v>0</v>
      </c>
      <c r="H19" s="151" t="str">
        <f>IF(AND(C19=F19,C$35=G$35),"للتثبت","")</f>
        <v>للتثبت</v>
      </c>
      <c r="I19" s="147"/>
      <c r="J19" s="153"/>
      <c r="K19" s="147"/>
      <c r="L19" s="147"/>
    </row>
    <row r="20" spans="2:12">
      <c r="B20" s="146" t="str">
        <f>ثلاثي1!O4</f>
        <v>معدل المجال</v>
      </c>
      <c r="C20" s="163">
        <f>VLOOKUP(H7,ثلاثي1!A5:AG49,15,FALSE)</f>
        <v>0</v>
      </c>
      <c r="D20" s="147"/>
      <c r="E20" s="144">
        <f>ثلاثي1!O57</f>
        <v>0</v>
      </c>
      <c r="F20" s="145">
        <f>ثلاثي1!O56</f>
        <v>0</v>
      </c>
      <c r="G20" s="145">
        <f>ثلاثي1!O55</f>
        <v>0</v>
      </c>
      <c r="H20" s="151" t="str">
        <f>IF(AND(C20=F20,C$35=G$35),"للتثبت","")</f>
        <v>للتثبت</v>
      </c>
      <c r="I20" s="147"/>
      <c r="J20" s="147"/>
      <c r="K20" s="147"/>
      <c r="L20" s="147"/>
    </row>
    <row r="21" spans="2:12">
      <c r="B21" s="147"/>
      <c r="C21" s="151"/>
      <c r="D21" s="147"/>
      <c r="E21" s="150"/>
      <c r="F21" s="151"/>
      <c r="G21" s="151"/>
      <c r="H21" s="151"/>
      <c r="I21" s="150"/>
      <c r="J21" s="147"/>
      <c r="K21" s="147"/>
      <c r="L21" s="147"/>
    </row>
    <row r="22" spans="2:12" ht="18">
      <c r="B22" s="389" t="str">
        <f>ثلاثي1!Q3</f>
        <v>مجال التنشئة</v>
      </c>
      <c r="C22" s="390"/>
      <c r="D22" s="147"/>
      <c r="H22" s="151"/>
      <c r="K22" s="147"/>
      <c r="L22" s="147"/>
    </row>
    <row r="23" spans="2:12">
      <c r="B23" s="146" t="str">
        <f>ثلاثي1!Q4</f>
        <v>تربية إسلامية</v>
      </c>
      <c r="C23" s="152">
        <f>VLOOKUP(H7,ثلاثي1!A5:AG49,17,FALSE)</f>
        <v>0</v>
      </c>
      <c r="E23" s="144" t="e">
        <f>ثلاثي1!Q57</f>
        <v>#DIV/0!</v>
      </c>
      <c r="F23" s="145">
        <f>ثلاثي1!Q56</f>
        <v>0</v>
      </c>
      <c r="G23" s="145">
        <f>ثلاثي1!Q55</f>
        <v>0</v>
      </c>
      <c r="H23" s="151" t="str">
        <f>IF(AND(C23=F23,C$35=G$35),"للتثبت","")</f>
        <v>للتثبت</v>
      </c>
      <c r="J23" s="147"/>
      <c r="K23" s="147"/>
      <c r="L23" s="147"/>
    </row>
    <row r="24" spans="2:12">
      <c r="B24" s="146" t="str">
        <f>ثلاثي1!R4</f>
        <v>تربية تشكيلية</v>
      </c>
      <c r="C24" s="152">
        <f>VLOOKUP(H7,ثلاثي1!A5:AG49,18,FALSE)</f>
        <v>0</v>
      </c>
      <c r="D24" s="147"/>
      <c r="E24" s="144" t="e">
        <f>ثلاثي1!R57</f>
        <v>#DIV/0!</v>
      </c>
      <c r="F24" s="145">
        <f>ثلاثي1!R56</f>
        <v>0</v>
      </c>
      <c r="G24" s="145">
        <f>ثلاثي1!R55</f>
        <v>0</v>
      </c>
      <c r="H24" s="151" t="str">
        <f>IF(AND(C24=F24,C$35=G$35),"للتثبت","")</f>
        <v>للتثبت</v>
      </c>
      <c r="I24" s="147"/>
      <c r="J24" s="147"/>
      <c r="K24" s="147"/>
      <c r="L24" s="147"/>
    </row>
    <row r="25" spans="2:12">
      <c r="B25" s="146" t="str">
        <f>ثلاثي1!S4</f>
        <v>تربية موسيقية</v>
      </c>
      <c r="C25" s="152">
        <f>VLOOKUP(H7,ثلاثي1!A5:AG49,19,FALSE)</f>
        <v>0</v>
      </c>
      <c r="D25" s="147"/>
      <c r="E25" s="144" t="e">
        <f>ثلاثي1!S57</f>
        <v>#DIV/0!</v>
      </c>
      <c r="F25" s="145">
        <f>ثلاثي1!S56</f>
        <v>0</v>
      </c>
      <c r="G25" s="145">
        <f>ثلاثي1!S55</f>
        <v>0</v>
      </c>
      <c r="H25" s="151" t="str">
        <f>IF(AND(C25=F25,C$35=G$35),"للتثبت","")</f>
        <v>للتثبت</v>
      </c>
      <c r="J25" s="147"/>
      <c r="K25" s="147"/>
      <c r="L25" s="147"/>
    </row>
    <row r="26" spans="2:12">
      <c r="B26" s="146" t="str">
        <f>ثلاثي1!T4</f>
        <v>تربية بدنية</v>
      </c>
      <c r="C26" s="152">
        <f>IF(VLOOKUP(H7,ثلاثي1!A5:AG49,20,FALSE)=7.77,"معفى",VLOOKUP(H7,ثلاثي1!A5:AG49,20,FALSE))</f>
        <v>0</v>
      </c>
      <c r="E26" s="144">
        <f>ثلاثي1!T57</f>
        <v>0</v>
      </c>
      <c r="F26" s="145">
        <f>ثلاثي1!T56</f>
        <v>0</v>
      </c>
      <c r="G26" s="145">
        <f>ثلاثي1!T55</f>
        <v>0</v>
      </c>
      <c r="H26" s="151" t="str">
        <f>IF(AND(C26=F26,C$35=G$35),"للتثبت","")</f>
        <v>للتثبت</v>
      </c>
      <c r="J26" s="147"/>
      <c r="K26" s="147"/>
      <c r="L26" s="147"/>
    </row>
    <row r="27" spans="2:12">
      <c r="B27" s="146" t="str">
        <f>ثلاثي1!V4</f>
        <v>معدل المجال</v>
      </c>
      <c r="C27" s="163">
        <f>VLOOKUP(H7,ثلاثي1!A5:AG49,22,FALSE)</f>
        <v>0</v>
      </c>
      <c r="E27" s="144">
        <f>ثلاثي1!V57</f>
        <v>0</v>
      </c>
      <c r="F27" s="145">
        <f>ثلاثي1!V56</f>
        <v>0</v>
      </c>
      <c r="G27" s="145">
        <f>ثلاثي1!V55</f>
        <v>0</v>
      </c>
      <c r="H27" s="151" t="str">
        <f>IF(AND(C27=F27,C$35=G$35),"للتثبت","")</f>
        <v>للتثبت</v>
      </c>
      <c r="J27" s="147"/>
      <c r="K27" s="147"/>
      <c r="L27" s="147"/>
    </row>
    <row r="28" spans="2:12">
      <c r="B28" s="147"/>
      <c r="C28" s="151"/>
      <c r="D28" s="147"/>
      <c r="E28" s="150"/>
      <c r="H28" s="151"/>
      <c r="J28" s="147"/>
      <c r="K28" s="149"/>
      <c r="L28" s="147"/>
    </row>
    <row r="29" spans="2:12" ht="18">
      <c r="B29" s="389" t="str">
        <f>ثلاثي1!X3</f>
        <v>مجال اللغة الفرنسية</v>
      </c>
      <c r="C29" s="390"/>
      <c r="E29" s="150"/>
      <c r="H29" s="150"/>
      <c r="I29" s="149"/>
      <c r="J29" s="147"/>
      <c r="K29" s="149"/>
      <c r="L29" s="147"/>
    </row>
    <row r="30" spans="2:12">
      <c r="B30" s="146" t="str">
        <f>ثلاثي1!X4</f>
        <v>Expr orale</v>
      </c>
      <c r="C30" s="143">
        <f>VLOOKUP(H7,ثلاثي1!A5:AG49,24,FALSE)</f>
        <v>0</v>
      </c>
      <c r="D30" s="147"/>
      <c r="E30" s="144" t="e">
        <f>ثلاثي1!X57</f>
        <v>#DIV/0!</v>
      </c>
      <c r="F30" s="145">
        <f>ثلاثي1!X56</f>
        <v>0</v>
      </c>
      <c r="G30" s="145">
        <f>ثلاثي1!X55</f>
        <v>0</v>
      </c>
      <c r="H30" s="151" t="str">
        <f>IF(AND(C30=F30,C$35=G$35),"للتثبت","")</f>
        <v>للتثبت</v>
      </c>
      <c r="J30" s="147"/>
      <c r="K30" s="149"/>
      <c r="L30" s="147"/>
    </row>
    <row r="31" spans="2:12">
      <c r="B31" s="146" t="str">
        <f>ثلاثي1!Y4</f>
        <v>Lecture</v>
      </c>
      <c r="C31" s="155">
        <f>VLOOKUP(H7,ثلاثي1!A5:AG49,25,FALSE)</f>
        <v>0</v>
      </c>
      <c r="D31" s="147"/>
      <c r="E31" s="144" t="e">
        <f>ثلاثي1!Y57</f>
        <v>#DIV/0!</v>
      </c>
      <c r="F31" s="145">
        <f>ثلاثي1!Y56</f>
        <v>0</v>
      </c>
      <c r="G31" s="145">
        <f>ثلاثي1!Y55</f>
        <v>0</v>
      </c>
      <c r="H31" s="151" t="str">
        <f>IF(AND(C31=F31,C$35=G$35),"للتثبت","")</f>
        <v>للتثبت</v>
      </c>
      <c r="J31" s="147"/>
      <c r="K31" s="149"/>
      <c r="L31" s="147"/>
    </row>
    <row r="32" spans="2:12">
      <c r="B32" s="146" t="str">
        <f>ثلاثي1!Z4</f>
        <v>Prod écrite</v>
      </c>
      <c r="C32" s="155">
        <f>VLOOKUP(H7,ثلاثي1!A5:AG49,26,FALSE)</f>
        <v>0</v>
      </c>
      <c r="D32" s="147"/>
      <c r="E32" s="144" t="e">
        <f>ثلاثي1!Z57</f>
        <v>#DIV/0!</v>
      </c>
      <c r="F32" s="145">
        <f>ثلاثي1!Z56</f>
        <v>0</v>
      </c>
      <c r="G32" s="145">
        <f>ثلاثي1!Z55</f>
        <v>0</v>
      </c>
      <c r="H32" s="151" t="str">
        <f>IF(AND(C32=F32,C$35=G$35),"للتثبت","")</f>
        <v>للتثبت</v>
      </c>
      <c r="J32" s="147"/>
      <c r="K32" s="147"/>
      <c r="L32" s="147"/>
    </row>
    <row r="33" spans="2:12">
      <c r="B33" s="146" t="str">
        <f>ثلاثي1!AB4</f>
        <v>معدل المجال</v>
      </c>
      <c r="C33" s="163">
        <f>VLOOKUP(H7,ثلاثي1!A5:AG49,28,FALSE)</f>
        <v>0</v>
      </c>
      <c r="D33" s="147"/>
      <c r="E33" s="144">
        <f>ثلاثي1!AB57</f>
        <v>0</v>
      </c>
      <c r="F33" s="145">
        <f>ثلاثي1!AB56</f>
        <v>0</v>
      </c>
      <c r="G33" s="145">
        <f>ثلاثي1!AB55</f>
        <v>0</v>
      </c>
      <c r="H33" s="151" t="str">
        <f>IF(AND(C33=F33,C$35=G$35),"للتثبت","")</f>
        <v>للتثبت</v>
      </c>
      <c r="I33" s="147"/>
      <c r="J33" s="147"/>
      <c r="K33" s="147"/>
      <c r="L33" s="147"/>
    </row>
    <row r="34" spans="2:12">
      <c r="B34" s="147"/>
      <c r="D34" s="147"/>
      <c r="E34" s="150"/>
      <c r="F34" s="150"/>
      <c r="G34" s="150"/>
      <c r="H34" s="150"/>
      <c r="J34" s="147"/>
      <c r="K34" s="147"/>
      <c r="L34" s="147"/>
    </row>
    <row r="35" spans="2:12" ht="18">
      <c r="B35" s="156" t="s">
        <v>90</v>
      </c>
      <c r="C35" s="143">
        <f>VLOOKUP(H7,ثلاثي1!A5:AG49,31,FALSE)</f>
        <v>0</v>
      </c>
      <c r="E35" s="144">
        <f>ثلاثي1!AE57</f>
        <v>0</v>
      </c>
      <c r="F35" s="145">
        <f>ثلاثي1!AE56</f>
        <v>0</v>
      </c>
      <c r="G35" s="145">
        <f>ثلاثي1!AE55</f>
        <v>0</v>
      </c>
      <c r="H35" s="150"/>
      <c r="I35" s="147"/>
      <c r="J35" s="150"/>
      <c r="K35" s="150"/>
      <c r="L35" s="147"/>
    </row>
    <row r="36" spans="2:12" ht="18">
      <c r="B36" s="156" t="s">
        <v>91</v>
      </c>
      <c r="C36" s="157">
        <f>VLOOKUP(H7,ثلاثي1!A5:AG49,32,FALSE)</f>
        <v>1</v>
      </c>
      <c r="D36" s="154"/>
      <c r="E36" s="154"/>
      <c r="F36" s="150"/>
      <c r="H36" s="147"/>
      <c r="I36" s="147"/>
      <c r="J36" s="147"/>
      <c r="K36" s="147"/>
      <c r="L36" s="147"/>
    </row>
    <row r="37" spans="2:12" ht="18">
      <c r="B37" s="156" t="s">
        <v>41</v>
      </c>
      <c r="C37" s="143" t="str">
        <f>VLOOKUP(H7,ثلاثي1!A5:AG49,33,FALSE)</f>
        <v/>
      </c>
      <c r="D37" s="147"/>
      <c r="E37" s="150"/>
      <c r="F37" s="150"/>
      <c r="H37" s="147"/>
      <c r="I37" s="147"/>
      <c r="J37" s="147"/>
      <c r="K37" s="147"/>
      <c r="L37" s="147"/>
    </row>
    <row r="38" spans="2:12">
      <c r="H38" s="147"/>
      <c r="I38" s="147"/>
      <c r="J38" s="147"/>
      <c r="K38" s="147"/>
      <c r="L38" s="147"/>
    </row>
    <row r="39" spans="2:12">
      <c r="B39" s="182" t="s">
        <v>101</v>
      </c>
      <c r="H39" s="147"/>
      <c r="I39" s="147"/>
      <c r="J39" s="147"/>
      <c r="K39" s="147"/>
      <c r="L39" s="147"/>
    </row>
    <row r="40" spans="2:12" ht="15.75">
      <c r="B40" s="174" t="str">
        <f>IF(C40="","","فارق أعداد")</f>
        <v/>
      </c>
      <c r="C40" s="175" t="str">
        <f>IF(MAX(C10:C13,C17:C19,C23:C26,C30:C32)-MIN(C10:C13,C17:C19,C23:C26,C30:C32)&gt;=15,"فارق بين أعلى أعداده وأدنى أعداده يساوي أو يفوق 15 من 20","")</f>
        <v/>
      </c>
      <c r="D40" s="176"/>
      <c r="E40" s="177"/>
      <c r="F40" s="127"/>
      <c r="G40" s="127"/>
      <c r="H40" s="178"/>
      <c r="I40" s="147"/>
      <c r="J40" s="147"/>
      <c r="K40" s="147"/>
      <c r="L40" s="147"/>
    </row>
    <row r="41" spans="2:12" ht="15.75">
      <c r="B41" s="187" t="str">
        <f>IF(C41="","","تثبت في معدل المجالات")</f>
        <v>تثبت في معدل المجالات</v>
      </c>
      <c r="C41" s="183" t="str">
        <f>IF(AND(OR(C14=F14,C20=F20,C27=F27,C33=F33),OR(C14=G14,C20=G20,C27=G27,C33=G33)),"تلميذ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41" s="184"/>
      <c r="E41" s="185"/>
      <c r="F41" s="186"/>
      <c r="G41" s="186"/>
      <c r="H41" s="188"/>
      <c r="I41" s="147"/>
      <c r="J41" s="147"/>
      <c r="K41" s="147"/>
      <c r="L41" s="147"/>
    </row>
    <row r="42" spans="2:12">
      <c r="B42" s="189"/>
      <c r="C42" s="135"/>
      <c r="D42" s="135"/>
      <c r="E42" s="135"/>
      <c r="F42" s="135"/>
      <c r="G42" s="135"/>
      <c r="H42" s="181"/>
      <c r="I42" s="147"/>
      <c r="J42" s="147"/>
      <c r="K42" s="147"/>
      <c r="L42" s="147"/>
    </row>
    <row r="43" spans="2:12">
      <c r="H43" s="147"/>
      <c r="I43" s="147"/>
      <c r="J43" s="147"/>
      <c r="K43" s="147"/>
      <c r="L43" s="147"/>
    </row>
    <row r="44" spans="2:12">
      <c r="H44" s="147"/>
      <c r="I44" s="147"/>
      <c r="J44" s="147"/>
      <c r="K44" s="147"/>
      <c r="L44" s="147"/>
    </row>
    <row r="45" spans="2:12">
      <c r="B45" s="147"/>
      <c r="E45" s="147"/>
      <c r="F45" s="147"/>
      <c r="G45" s="147"/>
      <c r="H45" s="147"/>
      <c r="I45" s="147"/>
      <c r="J45" s="147"/>
      <c r="K45" s="147"/>
      <c r="L45" s="147"/>
    </row>
    <row r="46" spans="2:12">
      <c r="B46" s="147"/>
      <c r="D46" s="147"/>
      <c r="E46" s="147"/>
      <c r="H46" s="147"/>
      <c r="I46" s="147"/>
      <c r="J46" s="147"/>
      <c r="K46" s="147"/>
      <c r="L46" s="147"/>
    </row>
    <row r="47" spans="2:12">
      <c r="B47" s="147"/>
      <c r="C47" s="150"/>
      <c r="D47" s="147"/>
      <c r="E47" s="147"/>
      <c r="F47" s="154"/>
      <c r="G47" s="154"/>
      <c r="H47" s="147"/>
      <c r="I47" s="147"/>
      <c r="J47" s="147"/>
      <c r="K47" s="147"/>
      <c r="L47" s="147"/>
    </row>
    <row r="48" spans="2:12">
      <c r="B48" s="147"/>
      <c r="D48" s="147"/>
      <c r="E48" s="147"/>
      <c r="H48" s="147"/>
      <c r="I48" s="147"/>
      <c r="J48" s="147"/>
      <c r="K48" s="147"/>
      <c r="L48" s="147"/>
    </row>
    <row r="49" spans="2:12">
      <c r="B49" s="147"/>
      <c r="C49" s="158"/>
      <c r="D49" s="147"/>
      <c r="E49" s="147"/>
      <c r="F49" s="154"/>
      <c r="G49" s="154"/>
      <c r="H49" s="147"/>
      <c r="I49" s="147"/>
      <c r="J49" s="147"/>
      <c r="K49" s="147"/>
      <c r="L49" s="147"/>
    </row>
    <row r="50" spans="2:12">
      <c r="B50" s="147"/>
      <c r="C50" s="147"/>
      <c r="D50" s="147"/>
      <c r="E50" s="147"/>
      <c r="F50" s="147"/>
      <c r="G50" s="147"/>
      <c r="H50" s="147"/>
      <c r="I50" s="147"/>
      <c r="J50" s="147"/>
      <c r="K50" s="147"/>
      <c r="L50" s="147"/>
    </row>
    <row r="51" spans="2:12">
      <c r="B51" s="147"/>
      <c r="C51" s="147"/>
      <c r="D51" s="147"/>
      <c r="E51" s="147"/>
      <c r="F51" s="147"/>
      <c r="G51" s="147"/>
      <c r="H51" s="147"/>
      <c r="I51" s="147"/>
      <c r="J51" s="147"/>
      <c r="K51" s="147"/>
      <c r="L51" s="147"/>
    </row>
    <row r="52" spans="2:12">
      <c r="B52" s="147"/>
      <c r="C52" s="147"/>
      <c r="D52" s="147"/>
      <c r="E52" s="147"/>
      <c r="F52" s="147"/>
      <c r="G52" s="147"/>
      <c r="H52" s="147"/>
      <c r="I52" s="147"/>
      <c r="J52" s="147"/>
      <c r="K52" s="147"/>
      <c r="L52" s="147"/>
    </row>
    <row r="53" spans="2:12">
      <c r="B53" s="147"/>
      <c r="C53" s="147"/>
      <c r="D53" s="147"/>
      <c r="E53" s="147"/>
      <c r="F53" s="147"/>
      <c r="G53" s="147"/>
      <c r="H53" s="147"/>
      <c r="I53" s="147"/>
      <c r="J53" s="147"/>
      <c r="K53" s="147"/>
      <c r="L53" s="147"/>
    </row>
    <row r="54" spans="2:12">
      <c r="B54" s="147"/>
      <c r="C54" s="147"/>
      <c r="D54" s="147"/>
      <c r="E54" s="147"/>
      <c r="F54" s="147"/>
      <c r="G54" s="147"/>
      <c r="H54" s="147"/>
      <c r="I54" s="147"/>
      <c r="J54" s="147"/>
      <c r="K54" s="147"/>
      <c r="L54" s="147"/>
    </row>
    <row r="55" spans="2:12">
      <c r="B55" s="147"/>
      <c r="D55" s="147"/>
      <c r="E55" s="147"/>
      <c r="I55" s="147"/>
      <c r="J55" s="147"/>
      <c r="K55" s="147"/>
      <c r="L55" s="147"/>
    </row>
    <row r="56" spans="2:12">
      <c r="B56" s="147"/>
      <c r="D56" s="147"/>
      <c r="E56" s="147"/>
      <c r="I56" s="147"/>
      <c r="J56" s="147"/>
      <c r="K56" s="147"/>
      <c r="L56" s="147"/>
    </row>
    <row r="57" spans="2:12">
      <c r="B57" s="147"/>
      <c r="E57" s="147"/>
      <c r="I57" s="147"/>
      <c r="J57" s="147"/>
      <c r="K57" s="147"/>
      <c r="L57" s="147"/>
    </row>
    <row r="58" spans="2:12">
      <c r="B58" s="147"/>
      <c r="D58" s="147"/>
      <c r="E58" s="147"/>
      <c r="I58" s="147"/>
      <c r="J58" s="147"/>
      <c r="K58" s="147"/>
      <c r="L58" s="147"/>
    </row>
    <row r="59" spans="2:12">
      <c r="B59" s="147"/>
      <c r="D59" s="147"/>
      <c r="E59" s="147"/>
      <c r="I59" s="147"/>
      <c r="J59" s="147"/>
      <c r="K59" s="147"/>
      <c r="L59" s="147"/>
    </row>
    <row r="60" spans="2:12">
      <c r="B60" s="147"/>
      <c r="C60" s="159"/>
      <c r="D60" s="147"/>
      <c r="E60" s="147"/>
      <c r="I60" s="147"/>
      <c r="J60" s="147"/>
      <c r="K60" s="147"/>
      <c r="L60" s="147"/>
    </row>
    <row r="61" spans="2:12">
      <c r="B61" s="147"/>
      <c r="C61" s="150"/>
      <c r="D61" s="147"/>
      <c r="E61" s="147"/>
      <c r="F61" s="147"/>
      <c r="G61" s="147"/>
      <c r="H61" s="147"/>
      <c r="I61" s="147"/>
      <c r="J61" s="147"/>
      <c r="K61" s="147"/>
      <c r="L61" s="147"/>
    </row>
    <row r="62" spans="2:12">
      <c r="B62" s="147"/>
      <c r="C62" s="150"/>
      <c r="D62" s="147"/>
      <c r="E62" s="147"/>
      <c r="F62" s="147"/>
      <c r="G62" s="147"/>
      <c r="H62" s="147"/>
      <c r="J62" s="147"/>
      <c r="K62" s="147"/>
      <c r="L62" s="147"/>
    </row>
    <row r="63" spans="2:12">
      <c r="C63" s="151"/>
    </row>
  </sheetData>
  <sheetProtection formatCells="0" deleteRows="0" selectLockedCells="1" autoFilter="0"/>
  <mergeCells count="9">
    <mergeCell ref="B16:C16"/>
    <mergeCell ref="B22:C22"/>
    <mergeCell ref="B29:C29"/>
    <mergeCell ref="C7:E7"/>
    <mergeCell ref="H1:I1"/>
    <mergeCell ref="H2:I2"/>
    <mergeCell ref="H3:I3"/>
    <mergeCell ref="B5:I5"/>
    <mergeCell ref="B9:C9"/>
  </mergeCells>
  <conditionalFormatting sqref="F10">
    <cfRule type="cellIs" dxfId="181" priority="45" stopIfTrue="1" operator="equal">
      <formula>$C$10</formula>
    </cfRule>
  </conditionalFormatting>
  <conditionalFormatting sqref="G10">
    <cfRule type="cellIs" dxfId="180" priority="44" stopIfTrue="1" operator="equal">
      <formula>$C$10</formula>
    </cfRule>
  </conditionalFormatting>
  <conditionalFormatting sqref="F11">
    <cfRule type="cellIs" dxfId="179" priority="43" stopIfTrue="1" operator="equal">
      <formula>$C$11</formula>
    </cfRule>
  </conditionalFormatting>
  <conditionalFormatting sqref="G11">
    <cfRule type="cellIs" dxfId="178" priority="42" stopIfTrue="1" operator="equal">
      <formula>$C$11</formula>
    </cfRule>
  </conditionalFormatting>
  <conditionalFormatting sqref="F12">
    <cfRule type="cellIs" dxfId="177" priority="41" stopIfTrue="1" operator="equal">
      <formula>$C$12</formula>
    </cfRule>
  </conditionalFormatting>
  <conditionalFormatting sqref="G12">
    <cfRule type="cellIs" dxfId="176" priority="40" stopIfTrue="1" operator="equal">
      <formula>$C$12</formula>
    </cfRule>
  </conditionalFormatting>
  <conditionalFormatting sqref="F13">
    <cfRule type="cellIs" dxfId="175" priority="39" stopIfTrue="1" operator="equal">
      <formula>$C$13</formula>
    </cfRule>
  </conditionalFormatting>
  <conditionalFormatting sqref="G13">
    <cfRule type="cellIs" dxfId="174" priority="38" stopIfTrue="1" operator="equal">
      <formula>$C$13</formula>
    </cfRule>
  </conditionalFormatting>
  <conditionalFormatting sqref="F14">
    <cfRule type="cellIs" dxfId="173" priority="37" stopIfTrue="1" operator="equal">
      <formula>$C$14</formula>
    </cfRule>
  </conditionalFormatting>
  <conditionalFormatting sqref="G14">
    <cfRule type="cellIs" dxfId="172" priority="36" stopIfTrue="1" operator="equal">
      <formula>$C$14</formula>
    </cfRule>
  </conditionalFormatting>
  <conditionalFormatting sqref="F17">
    <cfRule type="cellIs" dxfId="171" priority="35" stopIfTrue="1" operator="equal">
      <formula>$C$17</formula>
    </cfRule>
  </conditionalFormatting>
  <conditionalFormatting sqref="G17">
    <cfRule type="cellIs" dxfId="170" priority="34" stopIfTrue="1" operator="equal">
      <formula>$C$17</formula>
    </cfRule>
  </conditionalFormatting>
  <conditionalFormatting sqref="F18">
    <cfRule type="cellIs" dxfId="169" priority="33" stopIfTrue="1" operator="equal">
      <formula>$C$18</formula>
    </cfRule>
  </conditionalFormatting>
  <conditionalFormatting sqref="G18">
    <cfRule type="cellIs" dxfId="168" priority="32" stopIfTrue="1" operator="equal">
      <formula>$C$18</formula>
    </cfRule>
  </conditionalFormatting>
  <conditionalFormatting sqref="F19">
    <cfRule type="cellIs" dxfId="167" priority="31" stopIfTrue="1" operator="equal">
      <formula>$C$19</formula>
    </cfRule>
  </conditionalFormatting>
  <conditionalFormatting sqref="G19">
    <cfRule type="cellIs" dxfId="166" priority="30" stopIfTrue="1" operator="equal">
      <formula>$C$19</formula>
    </cfRule>
  </conditionalFormatting>
  <conditionalFormatting sqref="F20">
    <cfRule type="cellIs" dxfId="165" priority="29" stopIfTrue="1" operator="equal">
      <formula>$C$20</formula>
    </cfRule>
  </conditionalFormatting>
  <conditionalFormatting sqref="G20">
    <cfRule type="cellIs" dxfId="164" priority="28" stopIfTrue="1" operator="equal">
      <formula>$C$20</formula>
    </cfRule>
  </conditionalFormatting>
  <conditionalFormatting sqref="F23">
    <cfRule type="cellIs" dxfId="163" priority="27" stopIfTrue="1" operator="equal">
      <formula>$C$23</formula>
    </cfRule>
  </conditionalFormatting>
  <conditionalFormatting sqref="G23">
    <cfRule type="cellIs" dxfId="162" priority="26" stopIfTrue="1" operator="equal">
      <formula>$C$23</formula>
    </cfRule>
  </conditionalFormatting>
  <conditionalFormatting sqref="G24">
    <cfRule type="cellIs" dxfId="161" priority="21" stopIfTrue="1" operator="equal">
      <formula>$C$24</formula>
    </cfRule>
  </conditionalFormatting>
  <conditionalFormatting sqref="F24">
    <cfRule type="cellIs" dxfId="160" priority="20" stopIfTrue="1" operator="equal">
      <formula>$C$24</formula>
    </cfRule>
  </conditionalFormatting>
  <conditionalFormatting sqref="G25">
    <cfRule type="cellIs" dxfId="159" priority="19" stopIfTrue="1" operator="equal">
      <formula>$C$25</formula>
    </cfRule>
  </conditionalFormatting>
  <conditionalFormatting sqref="F25">
    <cfRule type="cellIs" dxfId="158" priority="18" stopIfTrue="1" operator="equal">
      <formula>$C$25</formula>
    </cfRule>
  </conditionalFormatting>
  <conditionalFormatting sqref="G26">
    <cfRule type="cellIs" dxfId="157" priority="17" stopIfTrue="1" operator="equal">
      <formula>$C$26</formula>
    </cfRule>
  </conditionalFormatting>
  <conditionalFormatting sqref="F26">
    <cfRule type="cellIs" dxfId="156" priority="16" stopIfTrue="1" operator="equal">
      <formula>$C$26</formula>
    </cfRule>
  </conditionalFormatting>
  <conditionalFormatting sqref="G27">
    <cfRule type="cellIs" dxfId="155" priority="15" stopIfTrue="1" operator="equal">
      <formula>$C$27</formula>
    </cfRule>
  </conditionalFormatting>
  <conditionalFormatting sqref="F27">
    <cfRule type="cellIs" dxfId="154" priority="14" stopIfTrue="1" operator="equal">
      <formula>$C$27</formula>
    </cfRule>
  </conditionalFormatting>
  <conditionalFormatting sqref="F30">
    <cfRule type="cellIs" dxfId="153" priority="13" stopIfTrue="1" operator="equal">
      <formula>$C$30</formula>
    </cfRule>
  </conditionalFormatting>
  <conditionalFormatting sqref="G30">
    <cfRule type="cellIs" dxfId="152" priority="12" stopIfTrue="1" operator="equal">
      <formula>$C$30</formula>
    </cfRule>
  </conditionalFormatting>
  <conditionalFormatting sqref="F31">
    <cfRule type="cellIs" dxfId="151" priority="11" stopIfTrue="1" operator="equal">
      <formula>$C$31</formula>
    </cfRule>
  </conditionalFormatting>
  <conditionalFormatting sqref="G31">
    <cfRule type="cellIs" dxfId="150" priority="10" stopIfTrue="1" operator="equal">
      <formula>$C$31</formula>
    </cfRule>
  </conditionalFormatting>
  <conditionalFormatting sqref="F33">
    <cfRule type="cellIs" dxfId="149" priority="8" stopIfTrue="1" operator="equal">
      <formula>$C$33</formula>
    </cfRule>
  </conditionalFormatting>
  <conditionalFormatting sqref="G33">
    <cfRule type="cellIs" dxfId="148" priority="6" stopIfTrue="1" operator="equal">
      <formula>$C$33</formula>
    </cfRule>
  </conditionalFormatting>
  <conditionalFormatting sqref="F35">
    <cfRule type="cellIs" dxfId="147" priority="5" stopIfTrue="1" operator="equal">
      <formula>$C$35</formula>
    </cfRule>
  </conditionalFormatting>
  <conditionalFormatting sqref="G35">
    <cfRule type="cellIs" dxfId="146" priority="4" stopIfTrue="1" operator="equal">
      <formula>$C$35</formula>
    </cfRule>
  </conditionalFormatting>
  <conditionalFormatting sqref="F32">
    <cfRule type="cellIs" dxfId="145" priority="3" stopIfTrue="1" operator="equal">
      <formula>$C$32</formula>
    </cfRule>
  </conditionalFormatting>
  <conditionalFormatting sqref="G32">
    <cfRule type="cellIs" dxfId="144" priority="2" stopIfTrue="1" operator="equal">
      <formula>$C$32</formula>
    </cfRule>
  </conditionalFormatting>
  <conditionalFormatting sqref="H10:H35">
    <cfRule type="containsText" dxfId="143" priority="1" operator="containsText" text="للتثبت">
      <formula>NOT(ISERROR(SEARCH("للتثبت",H10)))</formula>
    </cfRule>
  </conditionalFormatting>
  <dataValidations count="2">
    <dataValidation type="whole" allowBlank="1" showInputMessage="1" showErrorMessage="1" sqref="WVT983045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formula1>1</formula1>
      <formula2>35</formula2>
    </dataValidation>
    <dataValidation type="whole" allowBlank="1" showInputMessage="1" showErrorMessage="1" sqref="H7">
      <formula1>1</formula1>
      <formula2>45</formula2>
    </dataValidation>
  </dataValidations>
  <pageMargins left="0" right="0" top="0.19685039370078741" bottom="0.19685039370078741"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sheetPr>
    <tabColor theme="5" tint="-0.249977111117893"/>
  </sheetPr>
  <dimension ref="A6:J40"/>
  <sheetViews>
    <sheetView rightToLeft="1" topLeftCell="A16" zoomScale="85" zoomScaleNormal="85" workbookViewId="0">
      <selection activeCell="I28" sqref="I28"/>
    </sheetView>
  </sheetViews>
  <sheetFormatPr baseColWidth="10" defaultRowHeight="12.75"/>
  <cols>
    <col min="1" max="1" width="13.5703125" style="254" customWidth="1"/>
    <col min="2" max="2" width="7" style="255" customWidth="1"/>
    <col min="3" max="3" width="6.42578125" style="255" customWidth="1"/>
    <col min="4" max="4" width="22.42578125" style="255" customWidth="1"/>
    <col min="5" max="5" width="5.85546875" style="255" customWidth="1"/>
    <col min="6" max="6" width="6" style="255" customWidth="1"/>
    <col min="7" max="7" width="13" style="255" customWidth="1"/>
    <col min="8" max="8" width="9.140625" style="255" customWidth="1"/>
    <col min="9" max="9" width="10.140625" style="255" customWidth="1"/>
    <col min="10" max="10" width="15" style="255" customWidth="1"/>
    <col min="11" max="11" width="13.5703125" style="255" customWidth="1"/>
    <col min="12" max="13" width="11.42578125" style="255"/>
    <col min="14" max="14" width="11.85546875" style="255" customWidth="1"/>
    <col min="15" max="16384" width="11.42578125" style="255"/>
  </cols>
  <sheetData>
    <row r="6" spans="1:10">
      <c r="D6" s="406" t="s">
        <v>133</v>
      </c>
      <c r="E6" s="406"/>
      <c r="F6" s="406"/>
    </row>
    <row r="7" spans="1:10">
      <c r="D7" s="406"/>
      <c r="E7" s="406"/>
      <c r="F7" s="406"/>
      <c r="J7" s="256">
        <v>1</v>
      </c>
    </row>
    <row r="8" spans="1:10" ht="17.25" customHeight="1" thickBot="1">
      <c r="A8" s="304" t="s">
        <v>139</v>
      </c>
      <c r="B8" s="303" t="str">
        <f>VLOOKUP(J7,ثلاثي1!A5:AG49,2,FALSE)</f>
        <v/>
      </c>
      <c r="D8" s="302" t="s">
        <v>135</v>
      </c>
      <c r="E8" s="258">
        <f>المدخلات!I4</f>
        <v>0</v>
      </c>
      <c r="G8" s="259" t="s">
        <v>136</v>
      </c>
      <c r="I8" s="260">
        <f>المدخلات!I6</f>
        <v>45</v>
      </c>
      <c r="J8" s="257" t="s">
        <v>134</v>
      </c>
    </row>
    <row r="9" spans="1:10" ht="14.25" thickTop="1" thickBot="1">
      <c r="A9" s="261"/>
      <c r="B9" s="262"/>
      <c r="C9" s="262"/>
      <c r="D9" s="262"/>
      <c r="E9" s="262"/>
      <c r="F9" s="263"/>
      <c r="G9" s="407"/>
      <c r="H9" s="407"/>
      <c r="I9" s="407"/>
    </row>
    <row r="10" spans="1:10" ht="14.25" thickTop="1" thickBot="1">
      <c r="A10" s="264"/>
      <c r="B10" s="265"/>
      <c r="C10" s="265"/>
      <c r="D10" s="265"/>
      <c r="E10" s="265"/>
      <c r="F10" s="266"/>
      <c r="G10" s="407"/>
      <c r="H10" s="407"/>
      <c r="I10" s="407"/>
    </row>
    <row r="11" spans="1:10" ht="18" customHeight="1" thickTop="1" thickBot="1">
      <c r="A11" s="264"/>
      <c r="B11" s="265"/>
      <c r="C11" s="265"/>
      <c r="D11" s="265"/>
      <c r="E11" s="265"/>
      <c r="F11" s="266"/>
      <c r="G11" s="407"/>
      <c r="H11" s="407"/>
      <c r="I11" s="407"/>
    </row>
    <row r="12" spans="1:10" ht="24.75" customHeight="1" thickTop="1" thickBot="1">
      <c r="A12" s="267"/>
      <c r="B12" s="268">
        <f>VLOOKUP(J7,ثلاثي1!A5:AG49,4,FALSE)</f>
        <v>0</v>
      </c>
      <c r="C12" s="408">
        <f>VLOOKUP(J7,ثلاثي1!A5:AG49,9,FALSE)</f>
        <v>0</v>
      </c>
      <c r="D12" s="410"/>
      <c r="E12" s="268">
        <f>دفتر1!G10</f>
        <v>0</v>
      </c>
      <c r="F12" s="268">
        <f>دفتر1!F10</f>
        <v>0</v>
      </c>
      <c r="G12" s="269"/>
      <c r="H12" s="270"/>
      <c r="I12" s="269"/>
    </row>
    <row r="13" spans="1:10" ht="27" customHeight="1" thickTop="1" thickBot="1">
      <c r="A13" s="271"/>
      <c r="B13" s="268">
        <f>VLOOKUP(J7,ثلاثي1!A5:AG49,5,FALSE)</f>
        <v>0</v>
      </c>
      <c r="C13" s="408"/>
      <c r="D13" s="411"/>
      <c r="E13" s="268">
        <f>دفتر1!G11</f>
        <v>0</v>
      </c>
      <c r="F13" s="268">
        <f>دفتر1!F11</f>
        <v>0</v>
      </c>
      <c r="G13" s="412">
        <f>VLOOKUP(J7,ثلاثي1!A5:AG49,31,FALSE)</f>
        <v>0</v>
      </c>
      <c r="H13" s="413">
        <f>دفتر1!G35</f>
        <v>0</v>
      </c>
      <c r="I13" s="413">
        <f>دفتر1!F35</f>
        <v>0</v>
      </c>
    </row>
    <row r="14" spans="1:10" ht="26.25" customHeight="1" thickTop="1" thickBot="1">
      <c r="A14" s="271"/>
      <c r="B14" s="268">
        <f>VLOOKUP(J7,ثلاثي1!A5:AG49,6,FALSE)</f>
        <v>0</v>
      </c>
      <c r="C14" s="408"/>
      <c r="D14" s="411"/>
      <c r="E14" s="268">
        <f>دفتر1!G12</f>
        <v>0</v>
      </c>
      <c r="F14" s="268">
        <f>دفتر1!F12</f>
        <v>0</v>
      </c>
      <c r="G14" s="412"/>
      <c r="H14" s="413"/>
      <c r="I14" s="413"/>
    </row>
    <row r="15" spans="1:10" ht="28.5" customHeight="1" thickTop="1" thickBot="1">
      <c r="A15" s="271"/>
      <c r="B15" s="272">
        <f>VLOOKUP(J7,ثلاثي1!A5:AG49,7,FALSE)</f>
        <v>0</v>
      </c>
      <c r="C15" s="409"/>
      <c r="D15" s="411"/>
      <c r="E15" s="268">
        <f>دفتر1!G13</f>
        <v>0</v>
      </c>
      <c r="F15" s="268">
        <f>دفتر1!F13</f>
        <v>0</v>
      </c>
      <c r="G15" s="414"/>
      <c r="H15" s="414"/>
      <c r="I15" s="414"/>
    </row>
    <row r="16" spans="1:10" ht="40.5" customHeight="1" thickTop="1" thickBot="1">
      <c r="A16" s="273"/>
      <c r="B16" s="274"/>
      <c r="C16" s="275"/>
      <c r="D16" s="276"/>
      <c r="E16" s="274"/>
      <c r="F16" s="277"/>
      <c r="G16" s="407"/>
      <c r="H16" s="407"/>
      <c r="I16" s="407"/>
    </row>
    <row r="17" spans="1:9" ht="30.75" customHeight="1" thickTop="1" thickBot="1">
      <c r="A17" s="278"/>
      <c r="B17" s="268">
        <f>VLOOKUP(J7,ثلاثي1!A5:AG49,11,FALSE)</f>
        <v>0</v>
      </c>
      <c r="C17" s="408">
        <f>VLOOKUP(J7,ثلاثي1!A5:AG49,15,FALSE)</f>
        <v>0</v>
      </c>
      <c r="D17" s="407"/>
      <c r="E17" s="268">
        <f>دفتر1!G17</f>
        <v>0</v>
      </c>
      <c r="F17" s="268">
        <f>دفتر1!F17</f>
        <v>0</v>
      </c>
      <c r="G17" s="407"/>
      <c r="H17" s="407"/>
      <c r="I17" s="407"/>
    </row>
    <row r="18" spans="1:9" ht="24.75" customHeight="1" thickTop="1" thickBot="1">
      <c r="A18" s="278"/>
      <c r="B18" s="268">
        <f>VLOOKUP(J7,ثلاثي1!A5:AG49,12,FALSE)</f>
        <v>0</v>
      </c>
      <c r="C18" s="408"/>
      <c r="D18" s="407"/>
      <c r="E18" s="268">
        <f>دفتر1!G18</f>
        <v>0</v>
      </c>
      <c r="F18" s="268">
        <f>دفتر1!F18</f>
        <v>0</v>
      </c>
      <c r="G18" s="407"/>
      <c r="H18" s="407"/>
      <c r="I18" s="407"/>
    </row>
    <row r="19" spans="1:9" ht="25.5" customHeight="1" thickTop="1" thickBot="1">
      <c r="A19" s="278"/>
      <c r="B19" s="268">
        <f>VLOOKUP(J7,ثلاثي1!A5:AG49,13,FALSE)</f>
        <v>0</v>
      </c>
      <c r="C19" s="408"/>
      <c r="D19" s="407"/>
      <c r="E19" s="268">
        <f>دفتر1!G19</f>
        <v>0</v>
      </c>
      <c r="F19" s="268">
        <f>دفتر1!F19</f>
        <v>0</v>
      </c>
      <c r="G19" s="418" t="str">
        <f>VLOOKUP(J7,ثلاثي1!A5:AG49,33,FALSE)</f>
        <v/>
      </c>
      <c r="H19" s="418"/>
      <c r="I19" s="418"/>
    </row>
    <row r="20" spans="1:9" ht="14.25" thickTop="1" thickBot="1">
      <c r="A20" s="261"/>
      <c r="B20" s="262"/>
      <c r="C20" s="279"/>
      <c r="D20" s="280"/>
      <c r="E20" s="281"/>
      <c r="F20" s="282"/>
      <c r="G20" s="418"/>
      <c r="H20" s="418"/>
      <c r="I20" s="418"/>
    </row>
    <row r="21" spans="1:9" ht="14.25" thickTop="1" thickBot="1">
      <c r="A21" s="264"/>
      <c r="B21" s="283"/>
      <c r="C21" s="284"/>
      <c r="D21" s="285"/>
      <c r="E21" s="265"/>
      <c r="F21" s="286"/>
      <c r="G21" s="418"/>
      <c r="H21" s="418"/>
      <c r="I21" s="418"/>
    </row>
    <row r="22" spans="1:9" ht="15" customHeight="1" thickTop="1" thickBot="1">
      <c r="A22" s="264"/>
      <c r="B22" s="265"/>
      <c r="C22" s="284"/>
      <c r="D22" s="285"/>
      <c r="E22" s="265"/>
      <c r="F22" s="286"/>
      <c r="G22" s="418"/>
      <c r="H22" s="418"/>
      <c r="I22" s="418"/>
    </row>
    <row r="23" spans="1:9" ht="15" customHeight="1" thickTop="1" thickBot="1">
      <c r="A23" s="402" t="s">
        <v>137</v>
      </c>
      <c r="B23" s="402"/>
      <c r="C23" s="403"/>
      <c r="D23" s="404"/>
      <c r="E23" s="404"/>
      <c r="F23" s="405"/>
      <c r="G23" s="287"/>
      <c r="H23" s="288"/>
      <c r="I23" s="289"/>
    </row>
    <row r="24" spans="1:9" ht="24.75" customHeight="1" thickTop="1" thickBot="1">
      <c r="A24" s="419"/>
      <c r="B24" s="268">
        <f>VLOOKUP(J7,ثلاثي1!A5:AG49,17,FALSE)</f>
        <v>0</v>
      </c>
      <c r="C24" s="409">
        <f>VLOOKUP(J7,ثلاثي1!A5:AG49,22,FALSE)</f>
        <v>0</v>
      </c>
      <c r="D24" s="410"/>
      <c r="E24" s="268">
        <f>دفتر1!G23</f>
        <v>0</v>
      </c>
      <c r="F24" s="268">
        <f>دفتر1!F23</f>
        <v>0</v>
      </c>
      <c r="G24" s="290"/>
      <c r="H24" s="291"/>
      <c r="I24" s="292"/>
    </row>
    <row r="25" spans="1:9" ht="15" customHeight="1" thickTop="1" thickBot="1">
      <c r="A25" s="420"/>
      <c r="B25" s="293"/>
      <c r="C25" s="421"/>
      <c r="D25" s="411"/>
      <c r="E25" s="424"/>
      <c r="F25" s="425"/>
      <c r="G25" s="290"/>
      <c r="H25" s="291"/>
      <c r="I25" s="292"/>
    </row>
    <row r="26" spans="1:9" ht="26.25" customHeight="1" thickTop="1" thickBot="1">
      <c r="A26" s="419"/>
      <c r="B26" s="268">
        <f>VLOOKUP(J7,ثلاثي1!A5:AG49,18,FALSE)</f>
        <v>0</v>
      </c>
      <c r="C26" s="421"/>
      <c r="D26" s="411"/>
      <c r="E26" s="268">
        <f>دفتر1!G24</f>
        <v>0</v>
      </c>
      <c r="F26" s="268">
        <f>دفتر1!F24</f>
        <v>0</v>
      </c>
      <c r="G26" s="290"/>
      <c r="H26" s="291"/>
      <c r="I26" s="292"/>
    </row>
    <row r="27" spans="1:9" ht="14.25" thickTop="1" thickBot="1">
      <c r="A27" s="426"/>
      <c r="B27" s="427">
        <f>VLOOKUP(J7,ثلاثي1!A5:AG49,19,FALSE)</f>
        <v>0</v>
      </c>
      <c r="C27" s="421"/>
      <c r="D27" s="411"/>
      <c r="E27" s="428">
        <f>دفتر1!G25</f>
        <v>0</v>
      </c>
      <c r="F27" s="428">
        <f>دفتر1!F25</f>
        <v>0</v>
      </c>
      <c r="G27" s="290"/>
      <c r="H27" s="291"/>
      <c r="I27" s="292"/>
    </row>
    <row r="28" spans="1:9" ht="9.75" customHeight="1" thickTop="1" thickBot="1">
      <c r="A28" s="426"/>
      <c r="B28" s="427"/>
      <c r="C28" s="421"/>
      <c r="D28" s="411"/>
      <c r="E28" s="429"/>
      <c r="F28" s="429"/>
      <c r="G28" s="290"/>
      <c r="H28" s="291"/>
      <c r="I28" s="292"/>
    </row>
    <row r="29" spans="1:9" ht="16.5" customHeight="1" thickTop="1" thickBot="1">
      <c r="A29" s="426"/>
      <c r="B29" s="294"/>
      <c r="C29" s="421"/>
      <c r="D29" s="411"/>
      <c r="E29" s="424"/>
      <c r="F29" s="425"/>
      <c r="G29" s="290"/>
      <c r="H29" s="291"/>
      <c r="I29" s="292"/>
    </row>
    <row r="30" spans="1:9" ht="14.25" thickTop="1" thickBot="1">
      <c r="A30" s="426"/>
      <c r="B30" s="427">
        <f>IF(VLOOKUP(J7,ثلاثي1!A5:AG49,20,FALSE)=7.77,"معفى",VLOOKUP(J7,ثلاثي1!A5:AG49,20,FALSE))</f>
        <v>0</v>
      </c>
      <c r="C30" s="421"/>
      <c r="D30" s="411"/>
      <c r="E30" s="427">
        <f>دفتر1!G26</f>
        <v>0</v>
      </c>
      <c r="F30" s="427">
        <f>دفتر1!F26</f>
        <v>0</v>
      </c>
      <c r="G30" s="290"/>
      <c r="H30" s="291"/>
      <c r="I30" s="292"/>
    </row>
    <row r="31" spans="1:9" ht="13.5" customHeight="1" thickTop="1" thickBot="1">
      <c r="A31" s="420"/>
      <c r="B31" s="427"/>
      <c r="C31" s="422"/>
      <c r="D31" s="423"/>
      <c r="E31" s="427"/>
      <c r="F31" s="427"/>
      <c r="G31" s="415"/>
      <c r="H31" s="416"/>
      <c r="I31" s="417"/>
    </row>
    <row r="32" spans="1:9" ht="16.5" thickTop="1">
      <c r="A32" s="430"/>
      <c r="B32" s="431"/>
      <c r="C32" s="431"/>
      <c r="D32" s="431"/>
      <c r="E32" s="431"/>
      <c r="F32" s="432"/>
      <c r="G32" s="415"/>
      <c r="H32" s="416"/>
      <c r="I32" s="417"/>
    </row>
    <row r="33" spans="1:9">
      <c r="A33" s="433"/>
      <c r="B33" s="434"/>
      <c r="C33" s="434"/>
      <c r="D33" s="434"/>
      <c r="E33" s="434"/>
      <c r="F33" s="435"/>
      <c r="G33" s="290"/>
      <c r="H33" s="291"/>
      <c r="I33" s="292"/>
    </row>
    <row r="34" spans="1:9" ht="13.5" thickBot="1">
      <c r="A34" s="433"/>
      <c r="B34" s="434"/>
      <c r="C34" s="434"/>
      <c r="D34" s="434"/>
      <c r="E34" s="434"/>
      <c r="F34" s="435"/>
      <c r="G34" s="295"/>
      <c r="H34" s="296"/>
      <c r="I34" s="297"/>
    </row>
    <row r="35" spans="1:9" ht="27" customHeight="1" thickTop="1" thickBot="1">
      <c r="A35" s="278"/>
      <c r="B35" s="272">
        <f>VLOOKUP(J7,ثلاثي1!A5:AG49,24,FALSE)</f>
        <v>0</v>
      </c>
      <c r="C35" s="409">
        <f>VLOOKUP(J7,ثلاثي1!A5:AG49,28,FALSE)</f>
        <v>0</v>
      </c>
      <c r="D35" s="436"/>
      <c r="E35" s="268">
        <f>دفتر1!G30</f>
        <v>0</v>
      </c>
      <c r="F35" s="268">
        <f>دفتر1!F30</f>
        <v>0</v>
      </c>
      <c r="G35" s="407"/>
      <c r="H35" s="407"/>
      <c r="I35" s="407"/>
    </row>
    <row r="36" spans="1:9" ht="22.5" customHeight="1" thickTop="1" thickBot="1">
      <c r="A36" s="278"/>
      <c r="B36" s="268">
        <f>VLOOKUP(J7,ثلاثي1!A5:AG49,25,FALSE)</f>
        <v>0</v>
      </c>
      <c r="C36" s="421"/>
      <c r="D36" s="437"/>
      <c r="E36" s="268">
        <f>دفتر1!G31</f>
        <v>0</v>
      </c>
      <c r="F36" s="268">
        <f>دفتر1!F31</f>
        <v>0</v>
      </c>
      <c r="G36" s="407"/>
      <c r="H36" s="407"/>
      <c r="I36" s="407"/>
    </row>
    <row r="37" spans="1:9" ht="23.25" customHeight="1" thickTop="1" thickBot="1">
      <c r="A37" s="278"/>
      <c r="B37" s="268">
        <f>VLOOKUP(J7,ثلاثي1!A5:AG49,26,FALSE)</f>
        <v>0</v>
      </c>
      <c r="C37" s="422"/>
      <c r="D37" s="438"/>
      <c r="E37" s="268">
        <f>دفتر1!G32</f>
        <v>0</v>
      </c>
      <c r="F37" s="268">
        <f>دفتر1!F32</f>
        <v>0</v>
      </c>
      <c r="G37" s="407"/>
      <c r="H37" s="407"/>
      <c r="I37" s="407"/>
    </row>
    <row r="38" spans="1:9" ht="31.5" customHeight="1" thickTop="1">
      <c r="A38" s="298"/>
      <c r="B38" s="262"/>
      <c r="C38" s="299"/>
      <c r="D38" s="299"/>
      <c r="E38" s="262"/>
      <c r="F38" s="262"/>
      <c r="G38" s="262"/>
      <c r="H38" s="262"/>
      <c r="I38" s="262"/>
    </row>
    <row r="39" spans="1:9">
      <c r="A39" s="300"/>
      <c r="B39" s="265"/>
      <c r="C39" s="301"/>
      <c r="D39" s="301"/>
      <c r="E39" s="265"/>
      <c r="F39" s="265"/>
      <c r="G39" s="265"/>
      <c r="H39" s="265"/>
      <c r="I39" s="265"/>
    </row>
    <row r="40" spans="1:9" ht="21" customHeight="1">
      <c r="A40" s="300"/>
      <c r="B40" s="265"/>
      <c r="C40" s="301"/>
      <c r="D40" s="301"/>
      <c r="E40" s="265"/>
      <c r="F40" s="265"/>
      <c r="G40" s="265"/>
      <c r="H40" s="265"/>
      <c r="I40" s="265"/>
    </row>
  </sheetData>
  <sheetProtection deleteRows="0" selectLockedCells="1"/>
  <mergeCells count="32">
    <mergeCell ref="A32:F34"/>
    <mergeCell ref="G32:I32"/>
    <mergeCell ref="C35:C37"/>
    <mergeCell ref="D35:D37"/>
    <mergeCell ref="G35:I37"/>
    <mergeCell ref="A24:A25"/>
    <mergeCell ref="C24:C31"/>
    <mergeCell ref="D24:D31"/>
    <mergeCell ref="E25:F25"/>
    <mergeCell ref="A26:A31"/>
    <mergeCell ref="B27:B28"/>
    <mergeCell ref="E27:E28"/>
    <mergeCell ref="F27:F28"/>
    <mergeCell ref="E29:F29"/>
    <mergeCell ref="B30:B31"/>
    <mergeCell ref="E30:E31"/>
    <mergeCell ref="F30:F31"/>
    <mergeCell ref="G31:I31"/>
    <mergeCell ref="G16:I18"/>
    <mergeCell ref="C17:C19"/>
    <mergeCell ref="D17:D19"/>
    <mergeCell ref="G19:I22"/>
    <mergeCell ref="A23:B23"/>
    <mergeCell ref="C23:F23"/>
    <mergeCell ref="D6:F7"/>
    <mergeCell ref="G9:I11"/>
    <mergeCell ref="C12:C15"/>
    <mergeCell ref="D12:D15"/>
    <mergeCell ref="G13:G14"/>
    <mergeCell ref="H13:H14"/>
    <mergeCell ref="I13:I14"/>
    <mergeCell ref="G15:I15"/>
  </mergeCells>
  <dataValidations count="1">
    <dataValidation type="whole" allowBlank="1" showInputMessage="1" showErrorMessage="1" sqref="J7">
      <formula1>1</formula1>
      <formula2>45</formula2>
    </dataValidation>
  </dataValidations>
  <pageMargins left="0" right="0" top="0.19685039370078741" bottom="0.19685039370078741"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tabColor theme="1"/>
  </sheetPr>
  <dimension ref="A1:AP174"/>
  <sheetViews>
    <sheetView rightToLeft="1" showWhiteSpace="0" topLeftCell="A187" zoomScaleSheetLayoutView="85" workbookViewId="0">
      <selection activeCell="A54" sqref="A54:XFD210"/>
    </sheetView>
  </sheetViews>
  <sheetFormatPr baseColWidth="10" defaultRowHeight="12.75"/>
  <cols>
    <col min="1" max="1" width="3.42578125" style="17" customWidth="1"/>
    <col min="2" max="2" width="11.42578125" style="16" customWidth="1"/>
    <col min="3" max="3" width="5" style="16" customWidth="1"/>
    <col min="4" max="4" width="5.140625" style="16" customWidth="1"/>
    <col min="5" max="5" width="5.7109375" style="16" bestFit="1" customWidth="1"/>
    <col min="6" max="6" width="5.7109375" style="16" customWidth="1"/>
    <col min="7" max="7" width="5.5703125" style="16" bestFit="1" customWidth="1"/>
    <col min="8" max="8" width="5.7109375" style="16" customWidth="1"/>
    <col min="9" max="9" width="5.42578125" style="16" customWidth="1"/>
    <col min="10" max="10" width="5.28515625" style="16" customWidth="1"/>
    <col min="11" max="11" width="5.5703125" style="16" bestFit="1" customWidth="1"/>
    <col min="12" max="12" width="5.28515625" style="16" customWidth="1"/>
    <col min="13" max="13" width="5.42578125" style="16" bestFit="1" customWidth="1"/>
    <col min="14" max="14" width="7" style="16" bestFit="1" customWidth="1"/>
    <col min="15" max="15" width="5.42578125" style="16" bestFit="1" customWidth="1"/>
    <col min="16" max="16" width="5.5703125" style="16" customWidth="1"/>
    <col min="17" max="20" width="5.28515625" style="16" customWidth="1"/>
    <col min="21" max="22" width="5.42578125" style="16" bestFit="1" customWidth="1"/>
    <col min="23" max="23" width="6.85546875" style="16" customWidth="1"/>
    <col min="24" max="24" width="6.42578125" style="16" customWidth="1"/>
    <col min="25" max="26" width="5.42578125" style="16" customWidth="1"/>
    <col min="27" max="27" width="5.140625" style="16" customWidth="1"/>
    <col min="28" max="28" width="5.7109375" style="16" customWidth="1"/>
    <col min="29" max="29" width="5.28515625" style="16" customWidth="1"/>
    <col min="30" max="30" width="6.140625" style="16" customWidth="1"/>
    <col min="31" max="31" width="5.140625" style="16" customWidth="1"/>
    <col min="32" max="32" width="3.85546875" style="16" customWidth="1"/>
    <col min="33" max="33" width="6.140625" style="16" customWidth="1"/>
    <col min="34" max="34" width="5.42578125" style="16" bestFit="1" customWidth="1"/>
    <col min="35" max="35" width="4.28515625" style="16" customWidth="1"/>
    <col min="36" max="36" width="4.42578125" style="16" customWidth="1"/>
    <col min="37" max="255" width="11.42578125" style="16"/>
    <col min="256" max="256" width="4.28515625" style="16" bestFit="1" customWidth="1"/>
    <col min="257" max="257" width="11.42578125" style="16" customWidth="1"/>
    <col min="258" max="258" width="5" style="16" customWidth="1"/>
    <col min="259" max="259" width="5.140625" style="16" customWidth="1"/>
    <col min="260" max="260" width="5.7109375" style="16" bestFit="1" customWidth="1"/>
    <col min="261" max="261" width="5.7109375" style="16" customWidth="1"/>
    <col min="262" max="262" width="5.5703125" style="16" bestFit="1" customWidth="1"/>
    <col min="263" max="263" width="5.7109375" style="16" customWidth="1"/>
    <col min="264" max="264" width="5.42578125" style="16" customWidth="1"/>
    <col min="265" max="265" width="5.28515625" style="16" customWidth="1"/>
    <col min="266" max="266" width="5.5703125" style="16" bestFit="1" customWidth="1"/>
    <col min="267" max="267" width="5.28515625" style="16" customWidth="1"/>
    <col min="268" max="270" width="5.42578125" style="16" bestFit="1" customWidth="1"/>
    <col min="271" max="271" width="3.7109375" style="16" customWidth="1"/>
    <col min="272" max="275" width="5.28515625" style="16" customWidth="1"/>
    <col min="276" max="278" width="5.42578125" style="16" bestFit="1" customWidth="1"/>
    <col min="279" max="279" width="6.42578125" style="16" bestFit="1" customWidth="1"/>
    <col min="280" max="280" width="5.42578125" style="16" customWidth="1"/>
    <col min="281" max="281" width="3.28515625" style="16" customWidth="1"/>
    <col min="282" max="282" width="5.140625" style="16" customWidth="1"/>
    <col min="283" max="283" width="5.7109375" style="16" customWidth="1"/>
    <col min="284" max="285" width="5.28515625" style="16" customWidth="1"/>
    <col min="286" max="286" width="5.5703125" style="16" customWidth="1"/>
    <col min="287" max="287" width="5.140625" style="16" customWidth="1"/>
    <col min="288" max="288" width="3.85546875" style="16" customWidth="1"/>
    <col min="289" max="289" width="6.140625" style="16" customWidth="1"/>
    <col min="290" max="290" width="5.42578125" style="16" bestFit="1" customWidth="1"/>
    <col min="291" max="291" width="4.28515625" style="16" customWidth="1"/>
    <col min="292" max="292" width="3.85546875" style="16" customWidth="1"/>
    <col min="293" max="511" width="11.42578125" style="16"/>
    <col min="512" max="512" width="4.28515625" style="16" bestFit="1" customWidth="1"/>
    <col min="513" max="513" width="11.42578125" style="16" customWidth="1"/>
    <col min="514" max="514" width="5" style="16" customWidth="1"/>
    <col min="515" max="515" width="5.140625" style="16" customWidth="1"/>
    <col min="516" max="516" width="5.7109375" style="16" bestFit="1" customWidth="1"/>
    <col min="517" max="517" width="5.7109375" style="16" customWidth="1"/>
    <col min="518" max="518" width="5.5703125" style="16" bestFit="1" customWidth="1"/>
    <col min="519" max="519" width="5.7109375" style="16" customWidth="1"/>
    <col min="520" max="520" width="5.42578125" style="16" customWidth="1"/>
    <col min="521" max="521" width="5.28515625" style="16" customWidth="1"/>
    <col min="522" max="522" width="5.5703125" style="16" bestFit="1" customWidth="1"/>
    <col min="523" max="523" width="5.28515625" style="16" customWidth="1"/>
    <col min="524" max="526" width="5.42578125" style="16" bestFit="1" customWidth="1"/>
    <col min="527" max="527" width="3.7109375" style="16" customWidth="1"/>
    <col min="528" max="531" width="5.28515625" style="16" customWidth="1"/>
    <col min="532" max="534" width="5.42578125" style="16" bestFit="1" customWidth="1"/>
    <col min="535" max="535" width="6.42578125" style="16" bestFit="1" customWidth="1"/>
    <col min="536" max="536" width="5.42578125" style="16" customWidth="1"/>
    <col min="537" max="537" width="3.28515625" style="16" customWidth="1"/>
    <col min="538" max="538" width="5.140625" style="16" customWidth="1"/>
    <col min="539" max="539" width="5.7109375" style="16" customWidth="1"/>
    <col min="540" max="541" width="5.28515625" style="16" customWidth="1"/>
    <col min="542" max="542" width="5.5703125" style="16" customWidth="1"/>
    <col min="543" max="543" width="5.140625" style="16" customWidth="1"/>
    <col min="544" max="544" width="3.85546875" style="16" customWidth="1"/>
    <col min="545" max="545" width="6.140625" style="16" customWidth="1"/>
    <col min="546" max="546" width="5.42578125" style="16" bestFit="1" customWidth="1"/>
    <col min="547" max="547" width="4.28515625" style="16" customWidth="1"/>
    <col min="548" max="548" width="3.85546875" style="16" customWidth="1"/>
    <col min="549" max="767" width="11.42578125" style="16"/>
    <col min="768" max="768" width="4.28515625" style="16" bestFit="1" customWidth="1"/>
    <col min="769" max="769" width="11.42578125" style="16" customWidth="1"/>
    <col min="770" max="770" width="5" style="16" customWidth="1"/>
    <col min="771" max="771" width="5.140625" style="16" customWidth="1"/>
    <col min="772" max="772" width="5.7109375" style="16" bestFit="1" customWidth="1"/>
    <col min="773" max="773" width="5.7109375" style="16" customWidth="1"/>
    <col min="774" max="774" width="5.5703125" style="16" bestFit="1" customWidth="1"/>
    <col min="775" max="775" width="5.7109375" style="16" customWidth="1"/>
    <col min="776" max="776" width="5.42578125" style="16" customWidth="1"/>
    <col min="777" max="777" width="5.28515625" style="16" customWidth="1"/>
    <col min="778" max="778" width="5.5703125" style="16" bestFit="1" customWidth="1"/>
    <col min="779" max="779" width="5.28515625" style="16" customWidth="1"/>
    <col min="780" max="782" width="5.42578125" style="16" bestFit="1" customWidth="1"/>
    <col min="783" max="783" width="3.7109375" style="16" customWidth="1"/>
    <col min="784" max="787" width="5.28515625" style="16" customWidth="1"/>
    <col min="788" max="790" width="5.42578125" style="16" bestFit="1" customWidth="1"/>
    <col min="791" max="791" width="6.42578125" style="16" bestFit="1" customWidth="1"/>
    <col min="792" max="792" width="5.42578125" style="16" customWidth="1"/>
    <col min="793" max="793" width="3.28515625" style="16" customWidth="1"/>
    <col min="794" max="794" width="5.140625" style="16" customWidth="1"/>
    <col min="795" max="795" width="5.7109375" style="16" customWidth="1"/>
    <col min="796" max="797" width="5.28515625" style="16" customWidth="1"/>
    <col min="798" max="798" width="5.5703125" style="16" customWidth="1"/>
    <col min="799" max="799" width="5.140625" style="16" customWidth="1"/>
    <col min="800" max="800" width="3.85546875" style="16" customWidth="1"/>
    <col min="801" max="801" width="6.140625" style="16" customWidth="1"/>
    <col min="802" max="802" width="5.42578125" style="16" bestFit="1" customWidth="1"/>
    <col min="803" max="803" width="4.28515625" style="16" customWidth="1"/>
    <col min="804" max="804" width="3.85546875" style="16" customWidth="1"/>
    <col min="805" max="1023" width="11.42578125" style="16"/>
    <col min="1024" max="1024" width="4.28515625" style="16" bestFit="1" customWidth="1"/>
    <col min="1025" max="1025" width="11.42578125" style="16" customWidth="1"/>
    <col min="1026" max="1026" width="5" style="16" customWidth="1"/>
    <col min="1027" max="1027" width="5.140625" style="16" customWidth="1"/>
    <col min="1028" max="1028" width="5.7109375" style="16" bestFit="1" customWidth="1"/>
    <col min="1029" max="1029" width="5.7109375" style="16" customWidth="1"/>
    <col min="1030" max="1030" width="5.5703125" style="16" bestFit="1" customWidth="1"/>
    <col min="1031" max="1031" width="5.7109375" style="16" customWidth="1"/>
    <col min="1032" max="1032" width="5.42578125" style="16" customWidth="1"/>
    <col min="1033" max="1033" width="5.28515625" style="16" customWidth="1"/>
    <col min="1034" max="1034" width="5.5703125" style="16" bestFit="1" customWidth="1"/>
    <col min="1035" max="1035" width="5.28515625" style="16" customWidth="1"/>
    <col min="1036" max="1038" width="5.42578125" style="16" bestFit="1" customWidth="1"/>
    <col min="1039" max="1039" width="3.7109375" style="16" customWidth="1"/>
    <col min="1040" max="1043" width="5.28515625" style="16" customWidth="1"/>
    <col min="1044" max="1046" width="5.42578125" style="16" bestFit="1" customWidth="1"/>
    <col min="1047" max="1047" width="6.42578125" style="16" bestFit="1" customWidth="1"/>
    <col min="1048" max="1048" width="5.42578125" style="16" customWidth="1"/>
    <col min="1049" max="1049" width="3.28515625" style="16" customWidth="1"/>
    <col min="1050" max="1050" width="5.140625" style="16" customWidth="1"/>
    <col min="1051" max="1051" width="5.7109375" style="16" customWidth="1"/>
    <col min="1052" max="1053" width="5.28515625" style="16" customWidth="1"/>
    <col min="1054" max="1054" width="5.5703125" style="16" customWidth="1"/>
    <col min="1055" max="1055" width="5.140625" style="16" customWidth="1"/>
    <col min="1056" max="1056" width="3.85546875" style="16" customWidth="1"/>
    <col min="1057" max="1057" width="6.140625" style="16" customWidth="1"/>
    <col min="1058" max="1058" width="5.42578125" style="16" bestFit="1" customWidth="1"/>
    <col min="1059" max="1059" width="4.28515625" style="16" customWidth="1"/>
    <col min="1060" max="1060" width="3.85546875" style="16" customWidth="1"/>
    <col min="1061" max="1279" width="11.42578125" style="16"/>
    <col min="1280" max="1280" width="4.28515625" style="16" bestFit="1" customWidth="1"/>
    <col min="1281" max="1281" width="11.42578125" style="16" customWidth="1"/>
    <col min="1282" max="1282" width="5" style="16" customWidth="1"/>
    <col min="1283" max="1283" width="5.140625" style="16" customWidth="1"/>
    <col min="1284" max="1284" width="5.7109375" style="16" bestFit="1" customWidth="1"/>
    <col min="1285" max="1285" width="5.7109375" style="16" customWidth="1"/>
    <col min="1286" max="1286" width="5.5703125" style="16" bestFit="1" customWidth="1"/>
    <col min="1287" max="1287" width="5.7109375" style="16" customWidth="1"/>
    <col min="1288" max="1288" width="5.42578125" style="16" customWidth="1"/>
    <col min="1289" max="1289" width="5.28515625" style="16" customWidth="1"/>
    <col min="1290" max="1290" width="5.5703125" style="16" bestFit="1" customWidth="1"/>
    <col min="1291" max="1291" width="5.28515625" style="16" customWidth="1"/>
    <col min="1292" max="1294" width="5.42578125" style="16" bestFit="1" customWidth="1"/>
    <col min="1295" max="1295" width="3.7109375" style="16" customWidth="1"/>
    <col min="1296" max="1299" width="5.28515625" style="16" customWidth="1"/>
    <col min="1300" max="1302" width="5.42578125" style="16" bestFit="1" customWidth="1"/>
    <col min="1303" max="1303" width="6.42578125" style="16" bestFit="1" customWidth="1"/>
    <col min="1304" max="1304" width="5.42578125" style="16" customWidth="1"/>
    <col min="1305" max="1305" width="3.28515625" style="16" customWidth="1"/>
    <col min="1306" max="1306" width="5.140625" style="16" customWidth="1"/>
    <col min="1307" max="1307" width="5.7109375" style="16" customWidth="1"/>
    <col min="1308" max="1309" width="5.28515625" style="16" customWidth="1"/>
    <col min="1310" max="1310" width="5.5703125" style="16" customWidth="1"/>
    <col min="1311" max="1311" width="5.140625" style="16" customWidth="1"/>
    <col min="1312" max="1312" width="3.85546875" style="16" customWidth="1"/>
    <col min="1313" max="1313" width="6.140625" style="16" customWidth="1"/>
    <col min="1314" max="1314" width="5.42578125" style="16" bestFit="1" customWidth="1"/>
    <col min="1315" max="1315" width="4.28515625" style="16" customWidth="1"/>
    <col min="1316" max="1316" width="3.85546875" style="16" customWidth="1"/>
    <col min="1317" max="1535" width="11.42578125" style="16"/>
    <col min="1536" max="1536" width="4.28515625" style="16" bestFit="1" customWidth="1"/>
    <col min="1537" max="1537" width="11.42578125" style="16" customWidth="1"/>
    <col min="1538" max="1538" width="5" style="16" customWidth="1"/>
    <col min="1539" max="1539" width="5.140625" style="16" customWidth="1"/>
    <col min="1540" max="1540" width="5.7109375" style="16" bestFit="1" customWidth="1"/>
    <col min="1541" max="1541" width="5.7109375" style="16" customWidth="1"/>
    <col min="1542" max="1542" width="5.5703125" style="16" bestFit="1" customWidth="1"/>
    <col min="1543" max="1543" width="5.7109375" style="16" customWidth="1"/>
    <col min="1544" max="1544" width="5.42578125" style="16" customWidth="1"/>
    <col min="1545" max="1545" width="5.28515625" style="16" customWidth="1"/>
    <col min="1546" max="1546" width="5.5703125" style="16" bestFit="1" customWidth="1"/>
    <col min="1547" max="1547" width="5.28515625" style="16" customWidth="1"/>
    <col min="1548" max="1550" width="5.42578125" style="16" bestFit="1" customWidth="1"/>
    <col min="1551" max="1551" width="3.7109375" style="16" customWidth="1"/>
    <col min="1552" max="1555" width="5.28515625" style="16" customWidth="1"/>
    <col min="1556" max="1558" width="5.42578125" style="16" bestFit="1" customWidth="1"/>
    <col min="1559" max="1559" width="6.42578125" style="16" bestFit="1" customWidth="1"/>
    <col min="1560" max="1560" width="5.42578125" style="16" customWidth="1"/>
    <col min="1561" max="1561" width="3.28515625" style="16" customWidth="1"/>
    <col min="1562" max="1562" width="5.140625" style="16" customWidth="1"/>
    <col min="1563" max="1563" width="5.7109375" style="16" customWidth="1"/>
    <col min="1564" max="1565" width="5.28515625" style="16" customWidth="1"/>
    <col min="1566" max="1566" width="5.5703125" style="16" customWidth="1"/>
    <col min="1567" max="1567" width="5.140625" style="16" customWidth="1"/>
    <col min="1568" max="1568" width="3.85546875" style="16" customWidth="1"/>
    <col min="1569" max="1569" width="6.140625" style="16" customWidth="1"/>
    <col min="1570" max="1570" width="5.42578125" style="16" bestFit="1" customWidth="1"/>
    <col min="1571" max="1571" width="4.28515625" style="16" customWidth="1"/>
    <col min="1572" max="1572" width="3.85546875" style="16" customWidth="1"/>
    <col min="1573" max="1791" width="11.42578125" style="16"/>
    <col min="1792" max="1792" width="4.28515625" style="16" bestFit="1" customWidth="1"/>
    <col min="1793" max="1793" width="11.42578125" style="16" customWidth="1"/>
    <col min="1794" max="1794" width="5" style="16" customWidth="1"/>
    <col min="1795" max="1795" width="5.140625" style="16" customWidth="1"/>
    <col min="1796" max="1796" width="5.7109375" style="16" bestFit="1" customWidth="1"/>
    <col min="1797" max="1797" width="5.7109375" style="16" customWidth="1"/>
    <col min="1798" max="1798" width="5.5703125" style="16" bestFit="1" customWidth="1"/>
    <col min="1799" max="1799" width="5.7109375" style="16" customWidth="1"/>
    <col min="1800" max="1800" width="5.42578125" style="16" customWidth="1"/>
    <col min="1801" max="1801" width="5.28515625" style="16" customWidth="1"/>
    <col min="1802" max="1802" width="5.5703125" style="16" bestFit="1" customWidth="1"/>
    <col min="1803" max="1803" width="5.28515625" style="16" customWidth="1"/>
    <col min="1804" max="1806" width="5.42578125" style="16" bestFit="1" customWidth="1"/>
    <col min="1807" max="1807" width="3.7109375" style="16" customWidth="1"/>
    <col min="1808" max="1811" width="5.28515625" style="16" customWidth="1"/>
    <col min="1812" max="1814" width="5.42578125" style="16" bestFit="1" customWidth="1"/>
    <col min="1815" max="1815" width="6.42578125" style="16" bestFit="1" customWidth="1"/>
    <col min="1816" max="1816" width="5.42578125" style="16" customWidth="1"/>
    <col min="1817" max="1817" width="3.28515625" style="16" customWidth="1"/>
    <col min="1818" max="1818" width="5.140625" style="16" customWidth="1"/>
    <col min="1819" max="1819" width="5.7109375" style="16" customWidth="1"/>
    <col min="1820" max="1821" width="5.28515625" style="16" customWidth="1"/>
    <col min="1822" max="1822" width="5.5703125" style="16" customWidth="1"/>
    <col min="1823" max="1823" width="5.140625" style="16" customWidth="1"/>
    <col min="1824" max="1824" width="3.85546875" style="16" customWidth="1"/>
    <col min="1825" max="1825" width="6.140625" style="16" customWidth="1"/>
    <col min="1826" max="1826" width="5.42578125" style="16" bestFit="1" customWidth="1"/>
    <col min="1827" max="1827" width="4.28515625" style="16" customWidth="1"/>
    <col min="1828" max="1828" width="3.85546875" style="16" customWidth="1"/>
    <col min="1829" max="2047" width="11.42578125" style="16"/>
    <col min="2048" max="2048" width="4.28515625" style="16" bestFit="1" customWidth="1"/>
    <col min="2049" max="2049" width="11.42578125" style="16" customWidth="1"/>
    <col min="2050" max="2050" width="5" style="16" customWidth="1"/>
    <col min="2051" max="2051" width="5.140625" style="16" customWidth="1"/>
    <col min="2052" max="2052" width="5.7109375" style="16" bestFit="1" customWidth="1"/>
    <col min="2053" max="2053" width="5.7109375" style="16" customWidth="1"/>
    <col min="2054" max="2054" width="5.5703125" style="16" bestFit="1" customWidth="1"/>
    <col min="2055" max="2055" width="5.7109375" style="16" customWidth="1"/>
    <col min="2056" max="2056" width="5.42578125" style="16" customWidth="1"/>
    <col min="2057" max="2057" width="5.28515625" style="16" customWidth="1"/>
    <col min="2058" max="2058" width="5.5703125" style="16" bestFit="1" customWidth="1"/>
    <col min="2059" max="2059" width="5.28515625" style="16" customWidth="1"/>
    <col min="2060" max="2062" width="5.42578125" style="16" bestFit="1" customWidth="1"/>
    <col min="2063" max="2063" width="3.7109375" style="16" customWidth="1"/>
    <col min="2064" max="2067" width="5.28515625" style="16" customWidth="1"/>
    <col min="2068" max="2070" width="5.42578125" style="16" bestFit="1" customWidth="1"/>
    <col min="2071" max="2071" width="6.42578125" style="16" bestFit="1" customWidth="1"/>
    <col min="2072" max="2072" width="5.42578125" style="16" customWidth="1"/>
    <col min="2073" max="2073" width="3.28515625" style="16" customWidth="1"/>
    <col min="2074" max="2074" width="5.140625" style="16" customWidth="1"/>
    <col min="2075" max="2075" width="5.7109375" style="16" customWidth="1"/>
    <col min="2076" max="2077" width="5.28515625" style="16" customWidth="1"/>
    <col min="2078" max="2078" width="5.5703125" style="16" customWidth="1"/>
    <col min="2079" max="2079" width="5.140625" style="16" customWidth="1"/>
    <col min="2080" max="2080" width="3.85546875" style="16" customWidth="1"/>
    <col min="2081" max="2081" width="6.140625" style="16" customWidth="1"/>
    <col min="2082" max="2082" width="5.42578125" style="16" bestFit="1" customWidth="1"/>
    <col min="2083" max="2083" width="4.28515625" style="16" customWidth="1"/>
    <col min="2084" max="2084" width="3.85546875" style="16" customWidth="1"/>
    <col min="2085" max="2303" width="11.42578125" style="16"/>
    <col min="2304" max="2304" width="4.28515625" style="16" bestFit="1" customWidth="1"/>
    <col min="2305" max="2305" width="11.42578125" style="16" customWidth="1"/>
    <col min="2306" max="2306" width="5" style="16" customWidth="1"/>
    <col min="2307" max="2307" width="5.140625" style="16" customWidth="1"/>
    <col min="2308" max="2308" width="5.7109375" style="16" bestFit="1" customWidth="1"/>
    <col min="2309" max="2309" width="5.7109375" style="16" customWidth="1"/>
    <col min="2310" max="2310" width="5.5703125" style="16" bestFit="1" customWidth="1"/>
    <col min="2311" max="2311" width="5.7109375" style="16" customWidth="1"/>
    <col min="2312" max="2312" width="5.42578125" style="16" customWidth="1"/>
    <col min="2313" max="2313" width="5.28515625" style="16" customWidth="1"/>
    <col min="2314" max="2314" width="5.5703125" style="16" bestFit="1" customWidth="1"/>
    <col min="2315" max="2315" width="5.28515625" style="16" customWidth="1"/>
    <col min="2316" max="2318" width="5.42578125" style="16" bestFit="1" customWidth="1"/>
    <col min="2319" max="2319" width="3.7109375" style="16" customWidth="1"/>
    <col min="2320" max="2323" width="5.28515625" style="16" customWidth="1"/>
    <col min="2324" max="2326" width="5.42578125" style="16" bestFit="1" customWidth="1"/>
    <col min="2327" max="2327" width="6.42578125" style="16" bestFit="1" customWidth="1"/>
    <col min="2328" max="2328" width="5.42578125" style="16" customWidth="1"/>
    <col min="2329" max="2329" width="3.28515625" style="16" customWidth="1"/>
    <col min="2330" max="2330" width="5.140625" style="16" customWidth="1"/>
    <col min="2331" max="2331" width="5.7109375" style="16" customWidth="1"/>
    <col min="2332" max="2333" width="5.28515625" style="16" customWidth="1"/>
    <col min="2334" max="2334" width="5.5703125" style="16" customWidth="1"/>
    <col min="2335" max="2335" width="5.140625" style="16" customWidth="1"/>
    <col min="2336" max="2336" width="3.85546875" style="16" customWidth="1"/>
    <col min="2337" max="2337" width="6.140625" style="16" customWidth="1"/>
    <col min="2338" max="2338" width="5.42578125" style="16" bestFit="1" customWidth="1"/>
    <col min="2339" max="2339" width="4.28515625" style="16" customWidth="1"/>
    <col min="2340" max="2340" width="3.85546875" style="16" customWidth="1"/>
    <col min="2341" max="2559" width="11.42578125" style="16"/>
    <col min="2560" max="2560" width="4.28515625" style="16" bestFit="1" customWidth="1"/>
    <col min="2561" max="2561" width="11.42578125" style="16" customWidth="1"/>
    <col min="2562" max="2562" width="5" style="16" customWidth="1"/>
    <col min="2563" max="2563" width="5.140625" style="16" customWidth="1"/>
    <col min="2564" max="2564" width="5.7109375" style="16" bestFit="1" customWidth="1"/>
    <col min="2565" max="2565" width="5.7109375" style="16" customWidth="1"/>
    <col min="2566" max="2566" width="5.5703125" style="16" bestFit="1" customWidth="1"/>
    <col min="2567" max="2567" width="5.7109375" style="16" customWidth="1"/>
    <col min="2568" max="2568" width="5.42578125" style="16" customWidth="1"/>
    <col min="2569" max="2569" width="5.28515625" style="16" customWidth="1"/>
    <col min="2570" max="2570" width="5.5703125" style="16" bestFit="1" customWidth="1"/>
    <col min="2571" max="2571" width="5.28515625" style="16" customWidth="1"/>
    <col min="2572" max="2574" width="5.42578125" style="16" bestFit="1" customWidth="1"/>
    <col min="2575" max="2575" width="3.7109375" style="16" customWidth="1"/>
    <col min="2576" max="2579" width="5.28515625" style="16" customWidth="1"/>
    <col min="2580" max="2582" width="5.42578125" style="16" bestFit="1" customWidth="1"/>
    <col min="2583" max="2583" width="6.42578125" style="16" bestFit="1" customWidth="1"/>
    <col min="2584" max="2584" width="5.42578125" style="16" customWidth="1"/>
    <col min="2585" max="2585" width="3.28515625" style="16" customWidth="1"/>
    <col min="2586" max="2586" width="5.140625" style="16" customWidth="1"/>
    <col min="2587" max="2587" width="5.7109375" style="16" customWidth="1"/>
    <col min="2588" max="2589" width="5.28515625" style="16" customWidth="1"/>
    <col min="2590" max="2590" width="5.5703125" style="16" customWidth="1"/>
    <col min="2591" max="2591" width="5.140625" style="16" customWidth="1"/>
    <col min="2592" max="2592" width="3.85546875" style="16" customWidth="1"/>
    <col min="2593" max="2593" width="6.140625" style="16" customWidth="1"/>
    <col min="2594" max="2594" width="5.42578125" style="16" bestFit="1" customWidth="1"/>
    <col min="2595" max="2595" width="4.28515625" style="16" customWidth="1"/>
    <col min="2596" max="2596" width="3.85546875" style="16" customWidth="1"/>
    <col min="2597" max="2815" width="11.42578125" style="16"/>
    <col min="2816" max="2816" width="4.28515625" style="16" bestFit="1" customWidth="1"/>
    <col min="2817" max="2817" width="11.42578125" style="16" customWidth="1"/>
    <col min="2818" max="2818" width="5" style="16" customWidth="1"/>
    <col min="2819" max="2819" width="5.140625" style="16" customWidth="1"/>
    <col min="2820" max="2820" width="5.7109375" style="16" bestFit="1" customWidth="1"/>
    <col min="2821" max="2821" width="5.7109375" style="16" customWidth="1"/>
    <col min="2822" max="2822" width="5.5703125" style="16" bestFit="1" customWidth="1"/>
    <col min="2823" max="2823" width="5.7109375" style="16" customWidth="1"/>
    <col min="2824" max="2824" width="5.42578125" style="16" customWidth="1"/>
    <col min="2825" max="2825" width="5.28515625" style="16" customWidth="1"/>
    <col min="2826" max="2826" width="5.5703125" style="16" bestFit="1" customWidth="1"/>
    <col min="2827" max="2827" width="5.28515625" style="16" customWidth="1"/>
    <col min="2828" max="2830" width="5.42578125" style="16" bestFit="1" customWidth="1"/>
    <col min="2831" max="2831" width="3.7109375" style="16" customWidth="1"/>
    <col min="2832" max="2835" width="5.28515625" style="16" customWidth="1"/>
    <col min="2836" max="2838" width="5.42578125" style="16" bestFit="1" customWidth="1"/>
    <col min="2839" max="2839" width="6.42578125" style="16" bestFit="1" customWidth="1"/>
    <col min="2840" max="2840" width="5.42578125" style="16" customWidth="1"/>
    <col min="2841" max="2841" width="3.28515625" style="16" customWidth="1"/>
    <col min="2842" max="2842" width="5.140625" style="16" customWidth="1"/>
    <col min="2843" max="2843" width="5.7109375" style="16" customWidth="1"/>
    <col min="2844" max="2845" width="5.28515625" style="16" customWidth="1"/>
    <col min="2846" max="2846" width="5.5703125" style="16" customWidth="1"/>
    <col min="2847" max="2847" width="5.140625" style="16" customWidth="1"/>
    <col min="2848" max="2848" width="3.85546875" style="16" customWidth="1"/>
    <col min="2849" max="2849" width="6.140625" style="16" customWidth="1"/>
    <col min="2850" max="2850" width="5.42578125" style="16" bestFit="1" customWidth="1"/>
    <col min="2851" max="2851" width="4.28515625" style="16" customWidth="1"/>
    <col min="2852" max="2852" width="3.85546875" style="16" customWidth="1"/>
    <col min="2853" max="3071" width="11.42578125" style="16"/>
    <col min="3072" max="3072" width="4.28515625" style="16" bestFit="1" customWidth="1"/>
    <col min="3073" max="3073" width="11.42578125" style="16" customWidth="1"/>
    <col min="3074" max="3074" width="5" style="16" customWidth="1"/>
    <col min="3075" max="3075" width="5.140625" style="16" customWidth="1"/>
    <col min="3076" max="3076" width="5.7109375" style="16" bestFit="1" customWidth="1"/>
    <col min="3077" max="3077" width="5.7109375" style="16" customWidth="1"/>
    <col min="3078" max="3078" width="5.5703125" style="16" bestFit="1" customWidth="1"/>
    <col min="3079" max="3079" width="5.7109375" style="16" customWidth="1"/>
    <col min="3080" max="3080" width="5.42578125" style="16" customWidth="1"/>
    <col min="3081" max="3081" width="5.28515625" style="16" customWidth="1"/>
    <col min="3082" max="3082" width="5.5703125" style="16" bestFit="1" customWidth="1"/>
    <col min="3083" max="3083" width="5.28515625" style="16" customWidth="1"/>
    <col min="3084" max="3086" width="5.42578125" style="16" bestFit="1" customWidth="1"/>
    <col min="3087" max="3087" width="3.7109375" style="16" customWidth="1"/>
    <col min="3088" max="3091" width="5.28515625" style="16" customWidth="1"/>
    <col min="3092" max="3094" width="5.42578125" style="16" bestFit="1" customWidth="1"/>
    <col min="3095" max="3095" width="6.42578125" style="16" bestFit="1" customWidth="1"/>
    <col min="3096" max="3096" width="5.42578125" style="16" customWidth="1"/>
    <col min="3097" max="3097" width="3.28515625" style="16" customWidth="1"/>
    <col min="3098" max="3098" width="5.140625" style="16" customWidth="1"/>
    <col min="3099" max="3099" width="5.7109375" style="16" customWidth="1"/>
    <col min="3100" max="3101" width="5.28515625" style="16" customWidth="1"/>
    <col min="3102" max="3102" width="5.5703125" style="16" customWidth="1"/>
    <col min="3103" max="3103" width="5.140625" style="16" customWidth="1"/>
    <col min="3104" max="3104" width="3.85546875" style="16" customWidth="1"/>
    <col min="3105" max="3105" width="6.140625" style="16" customWidth="1"/>
    <col min="3106" max="3106" width="5.42578125" style="16" bestFit="1" customWidth="1"/>
    <col min="3107" max="3107" width="4.28515625" style="16" customWidth="1"/>
    <col min="3108" max="3108" width="3.85546875" style="16" customWidth="1"/>
    <col min="3109" max="3327" width="11.42578125" style="16"/>
    <col min="3328" max="3328" width="4.28515625" style="16" bestFit="1" customWidth="1"/>
    <col min="3329" max="3329" width="11.42578125" style="16" customWidth="1"/>
    <col min="3330" max="3330" width="5" style="16" customWidth="1"/>
    <col min="3331" max="3331" width="5.140625" style="16" customWidth="1"/>
    <col min="3332" max="3332" width="5.7109375" style="16" bestFit="1" customWidth="1"/>
    <col min="3333" max="3333" width="5.7109375" style="16" customWidth="1"/>
    <col min="3334" max="3334" width="5.5703125" style="16" bestFit="1" customWidth="1"/>
    <col min="3335" max="3335" width="5.7109375" style="16" customWidth="1"/>
    <col min="3336" max="3336" width="5.42578125" style="16" customWidth="1"/>
    <col min="3337" max="3337" width="5.28515625" style="16" customWidth="1"/>
    <col min="3338" max="3338" width="5.5703125" style="16" bestFit="1" customWidth="1"/>
    <col min="3339" max="3339" width="5.28515625" style="16" customWidth="1"/>
    <col min="3340" max="3342" width="5.42578125" style="16" bestFit="1" customWidth="1"/>
    <col min="3343" max="3343" width="3.7109375" style="16" customWidth="1"/>
    <col min="3344" max="3347" width="5.28515625" style="16" customWidth="1"/>
    <col min="3348" max="3350" width="5.42578125" style="16" bestFit="1" customWidth="1"/>
    <col min="3351" max="3351" width="6.42578125" style="16" bestFit="1" customWidth="1"/>
    <col min="3352" max="3352" width="5.42578125" style="16" customWidth="1"/>
    <col min="3353" max="3353" width="3.28515625" style="16" customWidth="1"/>
    <col min="3354" max="3354" width="5.140625" style="16" customWidth="1"/>
    <col min="3355" max="3355" width="5.7109375" style="16" customWidth="1"/>
    <col min="3356" max="3357" width="5.28515625" style="16" customWidth="1"/>
    <col min="3358" max="3358" width="5.5703125" style="16" customWidth="1"/>
    <col min="3359" max="3359" width="5.140625" style="16" customWidth="1"/>
    <col min="3360" max="3360" width="3.85546875" style="16" customWidth="1"/>
    <col min="3361" max="3361" width="6.140625" style="16" customWidth="1"/>
    <col min="3362" max="3362" width="5.42578125" style="16" bestFit="1" customWidth="1"/>
    <col min="3363" max="3363" width="4.28515625" style="16" customWidth="1"/>
    <col min="3364" max="3364" width="3.85546875" style="16" customWidth="1"/>
    <col min="3365" max="3583" width="11.42578125" style="16"/>
    <col min="3584" max="3584" width="4.28515625" style="16" bestFit="1" customWidth="1"/>
    <col min="3585" max="3585" width="11.42578125" style="16" customWidth="1"/>
    <col min="3586" max="3586" width="5" style="16" customWidth="1"/>
    <col min="3587" max="3587" width="5.140625" style="16" customWidth="1"/>
    <col min="3588" max="3588" width="5.7109375" style="16" bestFit="1" customWidth="1"/>
    <col min="3589" max="3589" width="5.7109375" style="16" customWidth="1"/>
    <col min="3590" max="3590" width="5.5703125" style="16" bestFit="1" customWidth="1"/>
    <col min="3591" max="3591" width="5.7109375" style="16" customWidth="1"/>
    <col min="3592" max="3592" width="5.42578125" style="16" customWidth="1"/>
    <col min="3593" max="3593" width="5.28515625" style="16" customWidth="1"/>
    <col min="3594" max="3594" width="5.5703125" style="16" bestFit="1" customWidth="1"/>
    <col min="3595" max="3595" width="5.28515625" style="16" customWidth="1"/>
    <col min="3596" max="3598" width="5.42578125" style="16" bestFit="1" customWidth="1"/>
    <col min="3599" max="3599" width="3.7109375" style="16" customWidth="1"/>
    <col min="3600" max="3603" width="5.28515625" style="16" customWidth="1"/>
    <col min="3604" max="3606" width="5.42578125" style="16" bestFit="1" customWidth="1"/>
    <col min="3607" max="3607" width="6.42578125" style="16" bestFit="1" customWidth="1"/>
    <col min="3608" max="3608" width="5.42578125" style="16" customWidth="1"/>
    <col min="3609" max="3609" width="3.28515625" style="16" customWidth="1"/>
    <col min="3610" max="3610" width="5.140625" style="16" customWidth="1"/>
    <col min="3611" max="3611" width="5.7109375" style="16" customWidth="1"/>
    <col min="3612" max="3613" width="5.28515625" style="16" customWidth="1"/>
    <col min="3614" max="3614" width="5.5703125" style="16" customWidth="1"/>
    <col min="3615" max="3615" width="5.140625" style="16" customWidth="1"/>
    <col min="3616" max="3616" width="3.85546875" style="16" customWidth="1"/>
    <col min="3617" max="3617" width="6.140625" style="16" customWidth="1"/>
    <col min="3618" max="3618" width="5.42578125" style="16" bestFit="1" customWidth="1"/>
    <col min="3619" max="3619" width="4.28515625" style="16" customWidth="1"/>
    <col min="3620" max="3620" width="3.85546875" style="16" customWidth="1"/>
    <col min="3621" max="3839" width="11.42578125" style="16"/>
    <col min="3840" max="3840" width="4.28515625" style="16" bestFit="1" customWidth="1"/>
    <col min="3841" max="3841" width="11.42578125" style="16" customWidth="1"/>
    <col min="3842" max="3842" width="5" style="16" customWidth="1"/>
    <col min="3843" max="3843" width="5.140625" style="16" customWidth="1"/>
    <col min="3844" max="3844" width="5.7109375" style="16" bestFit="1" customWidth="1"/>
    <col min="3845" max="3845" width="5.7109375" style="16" customWidth="1"/>
    <col min="3846" max="3846" width="5.5703125" style="16" bestFit="1" customWidth="1"/>
    <col min="3847" max="3847" width="5.7109375" style="16" customWidth="1"/>
    <col min="3848" max="3848" width="5.42578125" style="16" customWidth="1"/>
    <col min="3849" max="3849" width="5.28515625" style="16" customWidth="1"/>
    <col min="3850" max="3850" width="5.5703125" style="16" bestFit="1" customWidth="1"/>
    <col min="3851" max="3851" width="5.28515625" style="16" customWidth="1"/>
    <col min="3852" max="3854" width="5.42578125" style="16" bestFit="1" customWidth="1"/>
    <col min="3855" max="3855" width="3.7109375" style="16" customWidth="1"/>
    <col min="3856" max="3859" width="5.28515625" style="16" customWidth="1"/>
    <col min="3860" max="3862" width="5.42578125" style="16" bestFit="1" customWidth="1"/>
    <col min="3863" max="3863" width="6.42578125" style="16" bestFit="1" customWidth="1"/>
    <col min="3864" max="3864" width="5.42578125" style="16" customWidth="1"/>
    <col min="3865" max="3865" width="3.28515625" style="16" customWidth="1"/>
    <col min="3866" max="3866" width="5.140625" style="16" customWidth="1"/>
    <col min="3867" max="3867" width="5.7109375" style="16" customWidth="1"/>
    <col min="3868" max="3869" width="5.28515625" style="16" customWidth="1"/>
    <col min="3870" max="3870" width="5.5703125" style="16" customWidth="1"/>
    <col min="3871" max="3871" width="5.140625" style="16" customWidth="1"/>
    <col min="3872" max="3872" width="3.85546875" style="16" customWidth="1"/>
    <col min="3873" max="3873" width="6.140625" style="16" customWidth="1"/>
    <col min="3874" max="3874" width="5.42578125" style="16" bestFit="1" customWidth="1"/>
    <col min="3875" max="3875" width="4.28515625" style="16" customWidth="1"/>
    <col min="3876" max="3876" width="3.85546875" style="16" customWidth="1"/>
    <col min="3877" max="4095" width="11.42578125" style="16"/>
    <col min="4096" max="4096" width="4.28515625" style="16" bestFit="1" customWidth="1"/>
    <col min="4097" max="4097" width="11.42578125" style="16" customWidth="1"/>
    <col min="4098" max="4098" width="5" style="16" customWidth="1"/>
    <col min="4099" max="4099" width="5.140625" style="16" customWidth="1"/>
    <col min="4100" max="4100" width="5.7109375" style="16" bestFit="1" customWidth="1"/>
    <col min="4101" max="4101" width="5.7109375" style="16" customWidth="1"/>
    <col min="4102" max="4102" width="5.5703125" style="16" bestFit="1" customWidth="1"/>
    <col min="4103" max="4103" width="5.7109375" style="16" customWidth="1"/>
    <col min="4104" max="4104" width="5.42578125" style="16" customWidth="1"/>
    <col min="4105" max="4105" width="5.28515625" style="16" customWidth="1"/>
    <col min="4106" max="4106" width="5.5703125" style="16" bestFit="1" customWidth="1"/>
    <col min="4107" max="4107" width="5.28515625" style="16" customWidth="1"/>
    <col min="4108" max="4110" width="5.42578125" style="16" bestFit="1" customWidth="1"/>
    <col min="4111" max="4111" width="3.7109375" style="16" customWidth="1"/>
    <col min="4112" max="4115" width="5.28515625" style="16" customWidth="1"/>
    <col min="4116" max="4118" width="5.42578125" style="16" bestFit="1" customWidth="1"/>
    <col min="4119" max="4119" width="6.42578125" style="16" bestFit="1" customWidth="1"/>
    <col min="4120" max="4120" width="5.42578125" style="16" customWidth="1"/>
    <col min="4121" max="4121" width="3.28515625" style="16" customWidth="1"/>
    <col min="4122" max="4122" width="5.140625" style="16" customWidth="1"/>
    <col min="4123" max="4123" width="5.7109375" style="16" customWidth="1"/>
    <col min="4124" max="4125" width="5.28515625" style="16" customWidth="1"/>
    <col min="4126" max="4126" width="5.5703125" style="16" customWidth="1"/>
    <col min="4127" max="4127" width="5.140625" style="16" customWidth="1"/>
    <col min="4128" max="4128" width="3.85546875" style="16" customWidth="1"/>
    <col min="4129" max="4129" width="6.140625" style="16" customWidth="1"/>
    <col min="4130" max="4130" width="5.42578125" style="16" bestFit="1" customWidth="1"/>
    <col min="4131" max="4131" width="4.28515625" style="16" customWidth="1"/>
    <col min="4132" max="4132" width="3.85546875" style="16" customWidth="1"/>
    <col min="4133" max="4351" width="11.42578125" style="16"/>
    <col min="4352" max="4352" width="4.28515625" style="16" bestFit="1" customWidth="1"/>
    <col min="4353" max="4353" width="11.42578125" style="16" customWidth="1"/>
    <col min="4354" max="4354" width="5" style="16" customWidth="1"/>
    <col min="4355" max="4355" width="5.140625" style="16" customWidth="1"/>
    <col min="4356" max="4356" width="5.7109375" style="16" bestFit="1" customWidth="1"/>
    <col min="4357" max="4357" width="5.7109375" style="16" customWidth="1"/>
    <col min="4358" max="4358" width="5.5703125" style="16" bestFit="1" customWidth="1"/>
    <col min="4359" max="4359" width="5.7109375" style="16" customWidth="1"/>
    <col min="4360" max="4360" width="5.42578125" style="16" customWidth="1"/>
    <col min="4361" max="4361" width="5.28515625" style="16" customWidth="1"/>
    <col min="4362" max="4362" width="5.5703125" style="16" bestFit="1" customWidth="1"/>
    <col min="4363" max="4363" width="5.28515625" style="16" customWidth="1"/>
    <col min="4364" max="4366" width="5.42578125" style="16" bestFit="1" customWidth="1"/>
    <col min="4367" max="4367" width="3.7109375" style="16" customWidth="1"/>
    <col min="4368" max="4371" width="5.28515625" style="16" customWidth="1"/>
    <col min="4372" max="4374" width="5.42578125" style="16" bestFit="1" customWidth="1"/>
    <col min="4375" max="4375" width="6.42578125" style="16" bestFit="1" customWidth="1"/>
    <col min="4376" max="4376" width="5.42578125" style="16" customWidth="1"/>
    <col min="4377" max="4377" width="3.28515625" style="16" customWidth="1"/>
    <col min="4378" max="4378" width="5.140625" style="16" customWidth="1"/>
    <col min="4379" max="4379" width="5.7109375" style="16" customWidth="1"/>
    <col min="4380" max="4381" width="5.28515625" style="16" customWidth="1"/>
    <col min="4382" max="4382" width="5.5703125" style="16" customWidth="1"/>
    <col min="4383" max="4383" width="5.140625" style="16" customWidth="1"/>
    <col min="4384" max="4384" width="3.85546875" style="16" customWidth="1"/>
    <col min="4385" max="4385" width="6.140625" style="16" customWidth="1"/>
    <col min="4386" max="4386" width="5.42578125" style="16" bestFit="1" customWidth="1"/>
    <col min="4387" max="4387" width="4.28515625" style="16" customWidth="1"/>
    <col min="4388" max="4388" width="3.85546875" style="16" customWidth="1"/>
    <col min="4389" max="4607" width="11.42578125" style="16"/>
    <col min="4608" max="4608" width="4.28515625" style="16" bestFit="1" customWidth="1"/>
    <col min="4609" max="4609" width="11.42578125" style="16" customWidth="1"/>
    <col min="4610" max="4610" width="5" style="16" customWidth="1"/>
    <col min="4611" max="4611" width="5.140625" style="16" customWidth="1"/>
    <col min="4612" max="4612" width="5.7109375" style="16" bestFit="1" customWidth="1"/>
    <col min="4613" max="4613" width="5.7109375" style="16" customWidth="1"/>
    <col min="4614" max="4614" width="5.5703125" style="16" bestFit="1" customWidth="1"/>
    <col min="4615" max="4615" width="5.7109375" style="16" customWidth="1"/>
    <col min="4616" max="4616" width="5.42578125" style="16" customWidth="1"/>
    <col min="4617" max="4617" width="5.28515625" style="16" customWidth="1"/>
    <col min="4618" max="4618" width="5.5703125" style="16" bestFit="1" customWidth="1"/>
    <col min="4619" max="4619" width="5.28515625" style="16" customWidth="1"/>
    <col min="4620" max="4622" width="5.42578125" style="16" bestFit="1" customWidth="1"/>
    <col min="4623" max="4623" width="3.7109375" style="16" customWidth="1"/>
    <col min="4624" max="4627" width="5.28515625" style="16" customWidth="1"/>
    <col min="4628" max="4630" width="5.42578125" style="16" bestFit="1" customWidth="1"/>
    <col min="4631" max="4631" width="6.42578125" style="16" bestFit="1" customWidth="1"/>
    <col min="4632" max="4632" width="5.42578125" style="16" customWidth="1"/>
    <col min="4633" max="4633" width="3.28515625" style="16" customWidth="1"/>
    <col min="4634" max="4634" width="5.140625" style="16" customWidth="1"/>
    <col min="4635" max="4635" width="5.7109375" style="16" customWidth="1"/>
    <col min="4636" max="4637" width="5.28515625" style="16" customWidth="1"/>
    <col min="4638" max="4638" width="5.5703125" style="16" customWidth="1"/>
    <col min="4639" max="4639" width="5.140625" style="16" customWidth="1"/>
    <col min="4640" max="4640" width="3.85546875" style="16" customWidth="1"/>
    <col min="4641" max="4641" width="6.140625" style="16" customWidth="1"/>
    <col min="4642" max="4642" width="5.42578125" style="16" bestFit="1" customWidth="1"/>
    <col min="4643" max="4643" width="4.28515625" style="16" customWidth="1"/>
    <col min="4644" max="4644" width="3.85546875" style="16" customWidth="1"/>
    <col min="4645" max="4863" width="11.42578125" style="16"/>
    <col min="4864" max="4864" width="4.28515625" style="16" bestFit="1" customWidth="1"/>
    <col min="4865" max="4865" width="11.42578125" style="16" customWidth="1"/>
    <col min="4866" max="4866" width="5" style="16" customWidth="1"/>
    <col min="4867" max="4867" width="5.140625" style="16" customWidth="1"/>
    <col min="4868" max="4868" width="5.7109375" style="16" bestFit="1" customWidth="1"/>
    <col min="4869" max="4869" width="5.7109375" style="16" customWidth="1"/>
    <col min="4870" max="4870" width="5.5703125" style="16" bestFit="1" customWidth="1"/>
    <col min="4871" max="4871" width="5.7109375" style="16" customWidth="1"/>
    <col min="4872" max="4872" width="5.42578125" style="16" customWidth="1"/>
    <col min="4873" max="4873" width="5.28515625" style="16" customWidth="1"/>
    <col min="4874" max="4874" width="5.5703125" style="16" bestFit="1" customWidth="1"/>
    <col min="4875" max="4875" width="5.28515625" style="16" customWidth="1"/>
    <col min="4876" max="4878" width="5.42578125" style="16" bestFit="1" customWidth="1"/>
    <col min="4879" max="4879" width="3.7109375" style="16" customWidth="1"/>
    <col min="4880" max="4883" width="5.28515625" style="16" customWidth="1"/>
    <col min="4884" max="4886" width="5.42578125" style="16" bestFit="1" customWidth="1"/>
    <col min="4887" max="4887" width="6.42578125" style="16" bestFit="1" customWidth="1"/>
    <col min="4888" max="4888" width="5.42578125" style="16" customWidth="1"/>
    <col min="4889" max="4889" width="3.28515625" style="16" customWidth="1"/>
    <col min="4890" max="4890" width="5.140625" style="16" customWidth="1"/>
    <col min="4891" max="4891" width="5.7109375" style="16" customWidth="1"/>
    <col min="4892" max="4893" width="5.28515625" style="16" customWidth="1"/>
    <col min="4894" max="4894" width="5.5703125" style="16" customWidth="1"/>
    <col min="4895" max="4895" width="5.140625" style="16" customWidth="1"/>
    <col min="4896" max="4896" width="3.85546875" style="16" customWidth="1"/>
    <col min="4897" max="4897" width="6.140625" style="16" customWidth="1"/>
    <col min="4898" max="4898" width="5.42578125" style="16" bestFit="1" customWidth="1"/>
    <col min="4899" max="4899" width="4.28515625" style="16" customWidth="1"/>
    <col min="4900" max="4900" width="3.85546875" style="16" customWidth="1"/>
    <col min="4901" max="5119" width="11.42578125" style="16"/>
    <col min="5120" max="5120" width="4.28515625" style="16" bestFit="1" customWidth="1"/>
    <col min="5121" max="5121" width="11.42578125" style="16" customWidth="1"/>
    <col min="5122" max="5122" width="5" style="16" customWidth="1"/>
    <col min="5123" max="5123" width="5.140625" style="16" customWidth="1"/>
    <col min="5124" max="5124" width="5.7109375" style="16" bestFit="1" customWidth="1"/>
    <col min="5125" max="5125" width="5.7109375" style="16" customWidth="1"/>
    <col min="5126" max="5126" width="5.5703125" style="16" bestFit="1" customWidth="1"/>
    <col min="5127" max="5127" width="5.7109375" style="16" customWidth="1"/>
    <col min="5128" max="5128" width="5.42578125" style="16" customWidth="1"/>
    <col min="5129" max="5129" width="5.28515625" style="16" customWidth="1"/>
    <col min="5130" max="5130" width="5.5703125" style="16" bestFit="1" customWidth="1"/>
    <col min="5131" max="5131" width="5.28515625" style="16" customWidth="1"/>
    <col min="5132" max="5134" width="5.42578125" style="16" bestFit="1" customWidth="1"/>
    <col min="5135" max="5135" width="3.7109375" style="16" customWidth="1"/>
    <col min="5136" max="5139" width="5.28515625" style="16" customWidth="1"/>
    <col min="5140" max="5142" width="5.42578125" style="16" bestFit="1" customWidth="1"/>
    <col min="5143" max="5143" width="6.42578125" style="16" bestFit="1" customWidth="1"/>
    <col min="5144" max="5144" width="5.42578125" style="16" customWidth="1"/>
    <col min="5145" max="5145" width="3.28515625" style="16" customWidth="1"/>
    <col min="5146" max="5146" width="5.140625" style="16" customWidth="1"/>
    <col min="5147" max="5147" width="5.7109375" style="16" customWidth="1"/>
    <col min="5148" max="5149" width="5.28515625" style="16" customWidth="1"/>
    <col min="5150" max="5150" width="5.5703125" style="16" customWidth="1"/>
    <col min="5151" max="5151" width="5.140625" style="16" customWidth="1"/>
    <col min="5152" max="5152" width="3.85546875" style="16" customWidth="1"/>
    <col min="5153" max="5153" width="6.140625" style="16" customWidth="1"/>
    <col min="5154" max="5154" width="5.42578125" style="16" bestFit="1" customWidth="1"/>
    <col min="5155" max="5155" width="4.28515625" style="16" customWidth="1"/>
    <col min="5156" max="5156" width="3.85546875" style="16" customWidth="1"/>
    <col min="5157" max="5375" width="11.42578125" style="16"/>
    <col min="5376" max="5376" width="4.28515625" style="16" bestFit="1" customWidth="1"/>
    <col min="5377" max="5377" width="11.42578125" style="16" customWidth="1"/>
    <col min="5378" max="5378" width="5" style="16" customWidth="1"/>
    <col min="5379" max="5379" width="5.140625" style="16" customWidth="1"/>
    <col min="5380" max="5380" width="5.7109375" style="16" bestFit="1" customWidth="1"/>
    <col min="5381" max="5381" width="5.7109375" style="16" customWidth="1"/>
    <col min="5382" max="5382" width="5.5703125" style="16" bestFit="1" customWidth="1"/>
    <col min="5383" max="5383" width="5.7109375" style="16" customWidth="1"/>
    <col min="5384" max="5384" width="5.42578125" style="16" customWidth="1"/>
    <col min="5385" max="5385" width="5.28515625" style="16" customWidth="1"/>
    <col min="5386" max="5386" width="5.5703125" style="16" bestFit="1" customWidth="1"/>
    <col min="5387" max="5387" width="5.28515625" style="16" customWidth="1"/>
    <col min="5388" max="5390" width="5.42578125" style="16" bestFit="1" customWidth="1"/>
    <col min="5391" max="5391" width="3.7109375" style="16" customWidth="1"/>
    <col min="5392" max="5395" width="5.28515625" style="16" customWidth="1"/>
    <col min="5396" max="5398" width="5.42578125" style="16" bestFit="1" customWidth="1"/>
    <col min="5399" max="5399" width="6.42578125" style="16" bestFit="1" customWidth="1"/>
    <col min="5400" max="5400" width="5.42578125" style="16" customWidth="1"/>
    <col min="5401" max="5401" width="3.28515625" style="16" customWidth="1"/>
    <col min="5402" max="5402" width="5.140625" style="16" customWidth="1"/>
    <col min="5403" max="5403" width="5.7109375" style="16" customWidth="1"/>
    <col min="5404" max="5405" width="5.28515625" style="16" customWidth="1"/>
    <col min="5406" max="5406" width="5.5703125" style="16" customWidth="1"/>
    <col min="5407" max="5407" width="5.140625" style="16" customWidth="1"/>
    <col min="5408" max="5408" width="3.85546875" style="16" customWidth="1"/>
    <col min="5409" max="5409" width="6.140625" style="16" customWidth="1"/>
    <col min="5410" max="5410" width="5.42578125" style="16" bestFit="1" customWidth="1"/>
    <col min="5411" max="5411" width="4.28515625" style="16" customWidth="1"/>
    <col min="5412" max="5412" width="3.85546875" style="16" customWidth="1"/>
    <col min="5413" max="5631" width="11.42578125" style="16"/>
    <col min="5632" max="5632" width="4.28515625" style="16" bestFit="1" customWidth="1"/>
    <col min="5633" max="5633" width="11.42578125" style="16" customWidth="1"/>
    <col min="5634" max="5634" width="5" style="16" customWidth="1"/>
    <col min="5635" max="5635" width="5.140625" style="16" customWidth="1"/>
    <col min="5636" max="5636" width="5.7109375" style="16" bestFit="1" customWidth="1"/>
    <col min="5637" max="5637" width="5.7109375" style="16" customWidth="1"/>
    <col min="5638" max="5638" width="5.5703125" style="16" bestFit="1" customWidth="1"/>
    <col min="5639" max="5639" width="5.7109375" style="16" customWidth="1"/>
    <col min="5640" max="5640" width="5.42578125" style="16" customWidth="1"/>
    <col min="5641" max="5641" width="5.28515625" style="16" customWidth="1"/>
    <col min="5642" max="5642" width="5.5703125" style="16" bestFit="1" customWidth="1"/>
    <col min="5643" max="5643" width="5.28515625" style="16" customWidth="1"/>
    <col min="5644" max="5646" width="5.42578125" style="16" bestFit="1" customWidth="1"/>
    <col min="5647" max="5647" width="3.7109375" style="16" customWidth="1"/>
    <col min="5648" max="5651" width="5.28515625" style="16" customWidth="1"/>
    <col min="5652" max="5654" width="5.42578125" style="16" bestFit="1" customWidth="1"/>
    <col min="5655" max="5655" width="6.42578125" style="16" bestFit="1" customWidth="1"/>
    <col min="5656" max="5656" width="5.42578125" style="16" customWidth="1"/>
    <col min="5657" max="5657" width="3.28515625" style="16" customWidth="1"/>
    <col min="5658" max="5658" width="5.140625" style="16" customWidth="1"/>
    <col min="5659" max="5659" width="5.7109375" style="16" customWidth="1"/>
    <col min="5660" max="5661" width="5.28515625" style="16" customWidth="1"/>
    <col min="5662" max="5662" width="5.5703125" style="16" customWidth="1"/>
    <col min="5663" max="5663" width="5.140625" style="16" customWidth="1"/>
    <col min="5664" max="5664" width="3.85546875" style="16" customWidth="1"/>
    <col min="5665" max="5665" width="6.140625" style="16" customWidth="1"/>
    <col min="5666" max="5666" width="5.42578125" style="16" bestFit="1" customWidth="1"/>
    <col min="5667" max="5667" width="4.28515625" style="16" customWidth="1"/>
    <col min="5668" max="5668" width="3.85546875" style="16" customWidth="1"/>
    <col min="5669" max="5887" width="11.42578125" style="16"/>
    <col min="5888" max="5888" width="4.28515625" style="16" bestFit="1" customWidth="1"/>
    <col min="5889" max="5889" width="11.42578125" style="16" customWidth="1"/>
    <col min="5890" max="5890" width="5" style="16" customWidth="1"/>
    <col min="5891" max="5891" width="5.140625" style="16" customWidth="1"/>
    <col min="5892" max="5892" width="5.7109375" style="16" bestFit="1" customWidth="1"/>
    <col min="5893" max="5893" width="5.7109375" style="16" customWidth="1"/>
    <col min="5894" max="5894" width="5.5703125" style="16" bestFit="1" customWidth="1"/>
    <col min="5895" max="5895" width="5.7109375" style="16" customWidth="1"/>
    <col min="5896" max="5896" width="5.42578125" style="16" customWidth="1"/>
    <col min="5897" max="5897" width="5.28515625" style="16" customWidth="1"/>
    <col min="5898" max="5898" width="5.5703125" style="16" bestFit="1" customWidth="1"/>
    <col min="5899" max="5899" width="5.28515625" style="16" customWidth="1"/>
    <col min="5900" max="5902" width="5.42578125" style="16" bestFit="1" customWidth="1"/>
    <col min="5903" max="5903" width="3.7109375" style="16" customWidth="1"/>
    <col min="5904" max="5907" width="5.28515625" style="16" customWidth="1"/>
    <col min="5908" max="5910" width="5.42578125" style="16" bestFit="1" customWidth="1"/>
    <col min="5911" max="5911" width="6.42578125" style="16" bestFit="1" customWidth="1"/>
    <col min="5912" max="5912" width="5.42578125" style="16" customWidth="1"/>
    <col min="5913" max="5913" width="3.28515625" style="16" customWidth="1"/>
    <col min="5914" max="5914" width="5.140625" style="16" customWidth="1"/>
    <col min="5915" max="5915" width="5.7109375" style="16" customWidth="1"/>
    <col min="5916" max="5917" width="5.28515625" style="16" customWidth="1"/>
    <col min="5918" max="5918" width="5.5703125" style="16" customWidth="1"/>
    <col min="5919" max="5919" width="5.140625" style="16" customWidth="1"/>
    <col min="5920" max="5920" width="3.85546875" style="16" customWidth="1"/>
    <col min="5921" max="5921" width="6.140625" style="16" customWidth="1"/>
    <col min="5922" max="5922" width="5.42578125" style="16" bestFit="1" customWidth="1"/>
    <col min="5923" max="5923" width="4.28515625" style="16" customWidth="1"/>
    <col min="5924" max="5924" width="3.85546875" style="16" customWidth="1"/>
    <col min="5925" max="6143" width="11.42578125" style="16"/>
    <col min="6144" max="6144" width="4.28515625" style="16" bestFit="1" customWidth="1"/>
    <col min="6145" max="6145" width="11.42578125" style="16" customWidth="1"/>
    <col min="6146" max="6146" width="5" style="16" customWidth="1"/>
    <col min="6147" max="6147" width="5.140625" style="16" customWidth="1"/>
    <col min="6148" max="6148" width="5.7109375" style="16" bestFit="1" customWidth="1"/>
    <col min="6149" max="6149" width="5.7109375" style="16" customWidth="1"/>
    <col min="6150" max="6150" width="5.5703125" style="16" bestFit="1" customWidth="1"/>
    <col min="6151" max="6151" width="5.7109375" style="16" customWidth="1"/>
    <col min="6152" max="6152" width="5.42578125" style="16" customWidth="1"/>
    <col min="6153" max="6153" width="5.28515625" style="16" customWidth="1"/>
    <col min="6154" max="6154" width="5.5703125" style="16" bestFit="1" customWidth="1"/>
    <col min="6155" max="6155" width="5.28515625" style="16" customWidth="1"/>
    <col min="6156" max="6158" width="5.42578125" style="16" bestFit="1" customWidth="1"/>
    <col min="6159" max="6159" width="3.7109375" style="16" customWidth="1"/>
    <col min="6160" max="6163" width="5.28515625" style="16" customWidth="1"/>
    <col min="6164" max="6166" width="5.42578125" style="16" bestFit="1" customWidth="1"/>
    <col min="6167" max="6167" width="6.42578125" style="16" bestFit="1" customWidth="1"/>
    <col min="6168" max="6168" width="5.42578125" style="16" customWidth="1"/>
    <col min="6169" max="6169" width="3.28515625" style="16" customWidth="1"/>
    <col min="6170" max="6170" width="5.140625" style="16" customWidth="1"/>
    <col min="6171" max="6171" width="5.7109375" style="16" customWidth="1"/>
    <col min="6172" max="6173" width="5.28515625" style="16" customWidth="1"/>
    <col min="6174" max="6174" width="5.5703125" style="16" customWidth="1"/>
    <col min="6175" max="6175" width="5.140625" style="16" customWidth="1"/>
    <col min="6176" max="6176" width="3.85546875" style="16" customWidth="1"/>
    <col min="6177" max="6177" width="6.140625" style="16" customWidth="1"/>
    <col min="6178" max="6178" width="5.42578125" style="16" bestFit="1" customWidth="1"/>
    <col min="6179" max="6179" width="4.28515625" style="16" customWidth="1"/>
    <col min="6180" max="6180" width="3.85546875" style="16" customWidth="1"/>
    <col min="6181" max="6399" width="11.42578125" style="16"/>
    <col min="6400" max="6400" width="4.28515625" style="16" bestFit="1" customWidth="1"/>
    <col min="6401" max="6401" width="11.42578125" style="16" customWidth="1"/>
    <col min="6402" max="6402" width="5" style="16" customWidth="1"/>
    <col min="6403" max="6403" width="5.140625" style="16" customWidth="1"/>
    <col min="6404" max="6404" width="5.7109375" style="16" bestFit="1" customWidth="1"/>
    <col min="6405" max="6405" width="5.7109375" style="16" customWidth="1"/>
    <col min="6406" max="6406" width="5.5703125" style="16" bestFit="1" customWidth="1"/>
    <col min="6407" max="6407" width="5.7109375" style="16" customWidth="1"/>
    <col min="6408" max="6408" width="5.42578125" style="16" customWidth="1"/>
    <col min="6409" max="6409" width="5.28515625" style="16" customWidth="1"/>
    <col min="6410" max="6410" width="5.5703125" style="16" bestFit="1" customWidth="1"/>
    <col min="6411" max="6411" width="5.28515625" style="16" customWidth="1"/>
    <col min="6412" max="6414" width="5.42578125" style="16" bestFit="1" customWidth="1"/>
    <col min="6415" max="6415" width="3.7109375" style="16" customWidth="1"/>
    <col min="6416" max="6419" width="5.28515625" style="16" customWidth="1"/>
    <col min="6420" max="6422" width="5.42578125" style="16" bestFit="1" customWidth="1"/>
    <col min="6423" max="6423" width="6.42578125" style="16" bestFit="1" customWidth="1"/>
    <col min="6424" max="6424" width="5.42578125" style="16" customWidth="1"/>
    <col min="6425" max="6425" width="3.28515625" style="16" customWidth="1"/>
    <col min="6426" max="6426" width="5.140625" style="16" customWidth="1"/>
    <col min="6427" max="6427" width="5.7109375" style="16" customWidth="1"/>
    <col min="6428" max="6429" width="5.28515625" style="16" customWidth="1"/>
    <col min="6430" max="6430" width="5.5703125" style="16" customWidth="1"/>
    <col min="6431" max="6431" width="5.140625" style="16" customWidth="1"/>
    <col min="6432" max="6432" width="3.85546875" style="16" customWidth="1"/>
    <col min="6433" max="6433" width="6.140625" style="16" customWidth="1"/>
    <col min="6434" max="6434" width="5.42578125" style="16" bestFit="1" customWidth="1"/>
    <col min="6435" max="6435" width="4.28515625" style="16" customWidth="1"/>
    <col min="6436" max="6436" width="3.85546875" style="16" customWidth="1"/>
    <col min="6437" max="6655" width="11.42578125" style="16"/>
    <col min="6656" max="6656" width="4.28515625" style="16" bestFit="1" customWidth="1"/>
    <col min="6657" max="6657" width="11.42578125" style="16" customWidth="1"/>
    <col min="6658" max="6658" width="5" style="16" customWidth="1"/>
    <col min="6659" max="6659" width="5.140625" style="16" customWidth="1"/>
    <col min="6660" max="6660" width="5.7109375" style="16" bestFit="1" customWidth="1"/>
    <col min="6661" max="6661" width="5.7109375" style="16" customWidth="1"/>
    <col min="6662" max="6662" width="5.5703125" style="16" bestFit="1" customWidth="1"/>
    <col min="6663" max="6663" width="5.7109375" style="16" customWidth="1"/>
    <col min="6664" max="6664" width="5.42578125" style="16" customWidth="1"/>
    <col min="6665" max="6665" width="5.28515625" style="16" customWidth="1"/>
    <col min="6666" max="6666" width="5.5703125" style="16" bestFit="1" customWidth="1"/>
    <col min="6667" max="6667" width="5.28515625" style="16" customWidth="1"/>
    <col min="6668" max="6670" width="5.42578125" style="16" bestFit="1" customWidth="1"/>
    <col min="6671" max="6671" width="3.7109375" style="16" customWidth="1"/>
    <col min="6672" max="6675" width="5.28515625" style="16" customWidth="1"/>
    <col min="6676" max="6678" width="5.42578125" style="16" bestFit="1" customWidth="1"/>
    <col min="6679" max="6679" width="6.42578125" style="16" bestFit="1" customWidth="1"/>
    <col min="6680" max="6680" width="5.42578125" style="16" customWidth="1"/>
    <col min="6681" max="6681" width="3.28515625" style="16" customWidth="1"/>
    <col min="6682" max="6682" width="5.140625" style="16" customWidth="1"/>
    <col min="6683" max="6683" width="5.7109375" style="16" customWidth="1"/>
    <col min="6684" max="6685" width="5.28515625" style="16" customWidth="1"/>
    <col min="6686" max="6686" width="5.5703125" style="16" customWidth="1"/>
    <col min="6687" max="6687" width="5.140625" style="16" customWidth="1"/>
    <col min="6688" max="6688" width="3.85546875" style="16" customWidth="1"/>
    <col min="6689" max="6689" width="6.140625" style="16" customWidth="1"/>
    <col min="6690" max="6690" width="5.42578125" style="16" bestFit="1" customWidth="1"/>
    <col min="6691" max="6691" width="4.28515625" style="16" customWidth="1"/>
    <col min="6692" max="6692" width="3.85546875" style="16" customWidth="1"/>
    <col min="6693" max="6911" width="11.42578125" style="16"/>
    <col min="6912" max="6912" width="4.28515625" style="16" bestFit="1" customWidth="1"/>
    <col min="6913" max="6913" width="11.42578125" style="16" customWidth="1"/>
    <col min="6914" max="6914" width="5" style="16" customWidth="1"/>
    <col min="6915" max="6915" width="5.140625" style="16" customWidth="1"/>
    <col min="6916" max="6916" width="5.7109375" style="16" bestFit="1" customWidth="1"/>
    <col min="6917" max="6917" width="5.7109375" style="16" customWidth="1"/>
    <col min="6918" max="6918" width="5.5703125" style="16" bestFit="1" customWidth="1"/>
    <col min="6919" max="6919" width="5.7109375" style="16" customWidth="1"/>
    <col min="6920" max="6920" width="5.42578125" style="16" customWidth="1"/>
    <col min="6921" max="6921" width="5.28515625" style="16" customWidth="1"/>
    <col min="6922" max="6922" width="5.5703125" style="16" bestFit="1" customWidth="1"/>
    <col min="6923" max="6923" width="5.28515625" style="16" customWidth="1"/>
    <col min="6924" max="6926" width="5.42578125" style="16" bestFit="1" customWidth="1"/>
    <col min="6927" max="6927" width="3.7109375" style="16" customWidth="1"/>
    <col min="6928" max="6931" width="5.28515625" style="16" customWidth="1"/>
    <col min="6932" max="6934" width="5.42578125" style="16" bestFit="1" customWidth="1"/>
    <col min="6935" max="6935" width="6.42578125" style="16" bestFit="1" customWidth="1"/>
    <col min="6936" max="6936" width="5.42578125" style="16" customWidth="1"/>
    <col min="6937" max="6937" width="3.28515625" style="16" customWidth="1"/>
    <col min="6938" max="6938" width="5.140625" style="16" customWidth="1"/>
    <col min="6939" max="6939" width="5.7109375" style="16" customWidth="1"/>
    <col min="6940" max="6941" width="5.28515625" style="16" customWidth="1"/>
    <col min="6942" max="6942" width="5.5703125" style="16" customWidth="1"/>
    <col min="6943" max="6943" width="5.140625" style="16" customWidth="1"/>
    <col min="6944" max="6944" width="3.85546875" style="16" customWidth="1"/>
    <col min="6945" max="6945" width="6.140625" style="16" customWidth="1"/>
    <col min="6946" max="6946" width="5.42578125" style="16" bestFit="1" customWidth="1"/>
    <col min="6947" max="6947" width="4.28515625" style="16" customWidth="1"/>
    <col min="6948" max="6948" width="3.85546875" style="16" customWidth="1"/>
    <col min="6949" max="7167" width="11.42578125" style="16"/>
    <col min="7168" max="7168" width="4.28515625" style="16" bestFit="1" customWidth="1"/>
    <col min="7169" max="7169" width="11.42578125" style="16" customWidth="1"/>
    <col min="7170" max="7170" width="5" style="16" customWidth="1"/>
    <col min="7171" max="7171" width="5.140625" style="16" customWidth="1"/>
    <col min="7172" max="7172" width="5.7109375" style="16" bestFit="1" customWidth="1"/>
    <col min="7173" max="7173" width="5.7109375" style="16" customWidth="1"/>
    <col min="7174" max="7174" width="5.5703125" style="16" bestFit="1" customWidth="1"/>
    <col min="7175" max="7175" width="5.7109375" style="16" customWidth="1"/>
    <col min="7176" max="7176" width="5.42578125" style="16" customWidth="1"/>
    <col min="7177" max="7177" width="5.28515625" style="16" customWidth="1"/>
    <col min="7178" max="7178" width="5.5703125" style="16" bestFit="1" customWidth="1"/>
    <col min="7179" max="7179" width="5.28515625" style="16" customWidth="1"/>
    <col min="7180" max="7182" width="5.42578125" style="16" bestFit="1" customWidth="1"/>
    <col min="7183" max="7183" width="3.7109375" style="16" customWidth="1"/>
    <col min="7184" max="7187" width="5.28515625" style="16" customWidth="1"/>
    <col min="7188" max="7190" width="5.42578125" style="16" bestFit="1" customWidth="1"/>
    <col min="7191" max="7191" width="6.42578125" style="16" bestFit="1" customWidth="1"/>
    <col min="7192" max="7192" width="5.42578125" style="16" customWidth="1"/>
    <col min="7193" max="7193" width="3.28515625" style="16" customWidth="1"/>
    <col min="7194" max="7194" width="5.140625" style="16" customWidth="1"/>
    <col min="7195" max="7195" width="5.7109375" style="16" customWidth="1"/>
    <col min="7196" max="7197" width="5.28515625" style="16" customWidth="1"/>
    <col min="7198" max="7198" width="5.5703125" style="16" customWidth="1"/>
    <col min="7199" max="7199" width="5.140625" style="16" customWidth="1"/>
    <col min="7200" max="7200" width="3.85546875" style="16" customWidth="1"/>
    <col min="7201" max="7201" width="6.140625" style="16" customWidth="1"/>
    <col min="7202" max="7202" width="5.42578125" style="16" bestFit="1" customWidth="1"/>
    <col min="7203" max="7203" width="4.28515625" style="16" customWidth="1"/>
    <col min="7204" max="7204" width="3.85546875" style="16" customWidth="1"/>
    <col min="7205" max="7423" width="11.42578125" style="16"/>
    <col min="7424" max="7424" width="4.28515625" style="16" bestFit="1" customWidth="1"/>
    <col min="7425" max="7425" width="11.42578125" style="16" customWidth="1"/>
    <col min="7426" max="7426" width="5" style="16" customWidth="1"/>
    <col min="7427" max="7427" width="5.140625" style="16" customWidth="1"/>
    <col min="7428" max="7428" width="5.7109375" style="16" bestFit="1" customWidth="1"/>
    <col min="7429" max="7429" width="5.7109375" style="16" customWidth="1"/>
    <col min="7430" max="7430" width="5.5703125" style="16" bestFit="1" customWidth="1"/>
    <col min="7431" max="7431" width="5.7109375" style="16" customWidth="1"/>
    <col min="7432" max="7432" width="5.42578125" style="16" customWidth="1"/>
    <col min="7433" max="7433" width="5.28515625" style="16" customWidth="1"/>
    <col min="7434" max="7434" width="5.5703125" style="16" bestFit="1" customWidth="1"/>
    <col min="7435" max="7435" width="5.28515625" style="16" customWidth="1"/>
    <col min="7436" max="7438" width="5.42578125" style="16" bestFit="1" customWidth="1"/>
    <col min="7439" max="7439" width="3.7109375" style="16" customWidth="1"/>
    <col min="7440" max="7443" width="5.28515625" style="16" customWidth="1"/>
    <col min="7444" max="7446" width="5.42578125" style="16" bestFit="1" customWidth="1"/>
    <col min="7447" max="7447" width="6.42578125" style="16" bestFit="1" customWidth="1"/>
    <col min="7448" max="7448" width="5.42578125" style="16" customWidth="1"/>
    <col min="7449" max="7449" width="3.28515625" style="16" customWidth="1"/>
    <col min="7450" max="7450" width="5.140625" style="16" customWidth="1"/>
    <col min="7451" max="7451" width="5.7109375" style="16" customWidth="1"/>
    <col min="7452" max="7453" width="5.28515625" style="16" customWidth="1"/>
    <col min="7454" max="7454" width="5.5703125" style="16" customWidth="1"/>
    <col min="7455" max="7455" width="5.140625" style="16" customWidth="1"/>
    <col min="7456" max="7456" width="3.85546875" style="16" customWidth="1"/>
    <col min="7457" max="7457" width="6.140625" style="16" customWidth="1"/>
    <col min="7458" max="7458" width="5.42578125" style="16" bestFit="1" customWidth="1"/>
    <col min="7459" max="7459" width="4.28515625" style="16" customWidth="1"/>
    <col min="7460" max="7460" width="3.85546875" style="16" customWidth="1"/>
    <col min="7461" max="7679" width="11.42578125" style="16"/>
    <col min="7680" max="7680" width="4.28515625" style="16" bestFit="1" customWidth="1"/>
    <col min="7681" max="7681" width="11.42578125" style="16" customWidth="1"/>
    <col min="7682" max="7682" width="5" style="16" customWidth="1"/>
    <col min="7683" max="7683" width="5.140625" style="16" customWidth="1"/>
    <col min="7684" max="7684" width="5.7109375" style="16" bestFit="1" customWidth="1"/>
    <col min="7685" max="7685" width="5.7109375" style="16" customWidth="1"/>
    <col min="7686" max="7686" width="5.5703125" style="16" bestFit="1" customWidth="1"/>
    <col min="7687" max="7687" width="5.7109375" style="16" customWidth="1"/>
    <col min="7688" max="7688" width="5.42578125" style="16" customWidth="1"/>
    <col min="7689" max="7689" width="5.28515625" style="16" customWidth="1"/>
    <col min="7690" max="7690" width="5.5703125" style="16" bestFit="1" customWidth="1"/>
    <col min="7691" max="7691" width="5.28515625" style="16" customWidth="1"/>
    <col min="7692" max="7694" width="5.42578125" style="16" bestFit="1" customWidth="1"/>
    <col min="7695" max="7695" width="3.7109375" style="16" customWidth="1"/>
    <col min="7696" max="7699" width="5.28515625" style="16" customWidth="1"/>
    <col min="7700" max="7702" width="5.42578125" style="16" bestFit="1" customWidth="1"/>
    <col min="7703" max="7703" width="6.42578125" style="16" bestFit="1" customWidth="1"/>
    <col min="7704" max="7704" width="5.42578125" style="16" customWidth="1"/>
    <col min="7705" max="7705" width="3.28515625" style="16" customWidth="1"/>
    <col min="7706" max="7706" width="5.140625" style="16" customWidth="1"/>
    <col min="7707" max="7707" width="5.7109375" style="16" customWidth="1"/>
    <col min="7708" max="7709" width="5.28515625" style="16" customWidth="1"/>
    <col min="7710" max="7710" width="5.5703125" style="16" customWidth="1"/>
    <col min="7711" max="7711" width="5.140625" style="16" customWidth="1"/>
    <col min="7712" max="7712" width="3.85546875" style="16" customWidth="1"/>
    <col min="7713" max="7713" width="6.140625" style="16" customWidth="1"/>
    <col min="7714" max="7714" width="5.42578125" style="16" bestFit="1" customWidth="1"/>
    <col min="7715" max="7715" width="4.28515625" style="16" customWidth="1"/>
    <col min="7716" max="7716" width="3.85546875" style="16" customWidth="1"/>
    <col min="7717" max="7935" width="11.42578125" style="16"/>
    <col min="7936" max="7936" width="4.28515625" style="16" bestFit="1" customWidth="1"/>
    <col min="7937" max="7937" width="11.42578125" style="16" customWidth="1"/>
    <col min="7938" max="7938" width="5" style="16" customWidth="1"/>
    <col min="7939" max="7939" width="5.140625" style="16" customWidth="1"/>
    <col min="7940" max="7940" width="5.7109375" style="16" bestFit="1" customWidth="1"/>
    <col min="7941" max="7941" width="5.7109375" style="16" customWidth="1"/>
    <col min="7942" max="7942" width="5.5703125" style="16" bestFit="1" customWidth="1"/>
    <col min="7943" max="7943" width="5.7109375" style="16" customWidth="1"/>
    <col min="7944" max="7944" width="5.42578125" style="16" customWidth="1"/>
    <col min="7945" max="7945" width="5.28515625" style="16" customWidth="1"/>
    <col min="7946" max="7946" width="5.5703125" style="16" bestFit="1" customWidth="1"/>
    <col min="7947" max="7947" width="5.28515625" style="16" customWidth="1"/>
    <col min="7948" max="7950" width="5.42578125" style="16" bestFit="1" customWidth="1"/>
    <col min="7951" max="7951" width="3.7109375" style="16" customWidth="1"/>
    <col min="7952" max="7955" width="5.28515625" style="16" customWidth="1"/>
    <col min="7956" max="7958" width="5.42578125" style="16" bestFit="1" customWidth="1"/>
    <col min="7959" max="7959" width="6.42578125" style="16" bestFit="1" customWidth="1"/>
    <col min="7960" max="7960" width="5.42578125" style="16" customWidth="1"/>
    <col min="7961" max="7961" width="3.28515625" style="16" customWidth="1"/>
    <col min="7962" max="7962" width="5.140625" style="16" customWidth="1"/>
    <col min="7963" max="7963" width="5.7109375" style="16" customWidth="1"/>
    <col min="7964" max="7965" width="5.28515625" style="16" customWidth="1"/>
    <col min="7966" max="7966" width="5.5703125" style="16" customWidth="1"/>
    <col min="7967" max="7967" width="5.140625" style="16" customWidth="1"/>
    <col min="7968" max="7968" width="3.85546875" style="16" customWidth="1"/>
    <col min="7969" max="7969" width="6.140625" style="16" customWidth="1"/>
    <col min="7970" max="7970" width="5.42578125" style="16" bestFit="1" customWidth="1"/>
    <col min="7971" max="7971" width="4.28515625" style="16" customWidth="1"/>
    <col min="7972" max="7972" width="3.85546875" style="16" customWidth="1"/>
    <col min="7973" max="8191" width="11.42578125" style="16"/>
    <col min="8192" max="8192" width="4.28515625" style="16" bestFit="1" customWidth="1"/>
    <col min="8193" max="8193" width="11.42578125" style="16" customWidth="1"/>
    <col min="8194" max="8194" width="5" style="16" customWidth="1"/>
    <col min="8195" max="8195" width="5.140625" style="16" customWidth="1"/>
    <col min="8196" max="8196" width="5.7109375" style="16" bestFit="1" customWidth="1"/>
    <col min="8197" max="8197" width="5.7109375" style="16" customWidth="1"/>
    <col min="8198" max="8198" width="5.5703125" style="16" bestFit="1" customWidth="1"/>
    <col min="8199" max="8199" width="5.7109375" style="16" customWidth="1"/>
    <col min="8200" max="8200" width="5.42578125" style="16" customWidth="1"/>
    <col min="8201" max="8201" width="5.28515625" style="16" customWidth="1"/>
    <col min="8202" max="8202" width="5.5703125" style="16" bestFit="1" customWidth="1"/>
    <col min="8203" max="8203" width="5.28515625" style="16" customWidth="1"/>
    <col min="8204" max="8206" width="5.42578125" style="16" bestFit="1" customWidth="1"/>
    <col min="8207" max="8207" width="3.7109375" style="16" customWidth="1"/>
    <col min="8208" max="8211" width="5.28515625" style="16" customWidth="1"/>
    <col min="8212" max="8214" width="5.42578125" style="16" bestFit="1" customWidth="1"/>
    <col min="8215" max="8215" width="6.42578125" style="16" bestFit="1" customWidth="1"/>
    <col min="8216" max="8216" width="5.42578125" style="16" customWidth="1"/>
    <col min="8217" max="8217" width="3.28515625" style="16" customWidth="1"/>
    <col min="8218" max="8218" width="5.140625" style="16" customWidth="1"/>
    <col min="8219" max="8219" width="5.7109375" style="16" customWidth="1"/>
    <col min="8220" max="8221" width="5.28515625" style="16" customWidth="1"/>
    <col min="8222" max="8222" width="5.5703125" style="16" customWidth="1"/>
    <col min="8223" max="8223" width="5.140625" style="16" customWidth="1"/>
    <col min="8224" max="8224" width="3.85546875" style="16" customWidth="1"/>
    <col min="8225" max="8225" width="6.140625" style="16" customWidth="1"/>
    <col min="8226" max="8226" width="5.42578125" style="16" bestFit="1" customWidth="1"/>
    <col min="8227" max="8227" width="4.28515625" style="16" customWidth="1"/>
    <col min="8228" max="8228" width="3.85546875" style="16" customWidth="1"/>
    <col min="8229" max="8447" width="11.42578125" style="16"/>
    <col min="8448" max="8448" width="4.28515625" style="16" bestFit="1" customWidth="1"/>
    <col min="8449" max="8449" width="11.42578125" style="16" customWidth="1"/>
    <col min="8450" max="8450" width="5" style="16" customWidth="1"/>
    <col min="8451" max="8451" width="5.140625" style="16" customWidth="1"/>
    <col min="8452" max="8452" width="5.7109375" style="16" bestFit="1" customWidth="1"/>
    <col min="8453" max="8453" width="5.7109375" style="16" customWidth="1"/>
    <col min="8454" max="8454" width="5.5703125" style="16" bestFit="1" customWidth="1"/>
    <col min="8455" max="8455" width="5.7109375" style="16" customWidth="1"/>
    <col min="8456" max="8456" width="5.42578125" style="16" customWidth="1"/>
    <col min="8457" max="8457" width="5.28515625" style="16" customWidth="1"/>
    <col min="8458" max="8458" width="5.5703125" style="16" bestFit="1" customWidth="1"/>
    <col min="8459" max="8459" width="5.28515625" style="16" customWidth="1"/>
    <col min="8460" max="8462" width="5.42578125" style="16" bestFit="1" customWidth="1"/>
    <col min="8463" max="8463" width="3.7109375" style="16" customWidth="1"/>
    <col min="8464" max="8467" width="5.28515625" style="16" customWidth="1"/>
    <col min="8468" max="8470" width="5.42578125" style="16" bestFit="1" customWidth="1"/>
    <col min="8471" max="8471" width="6.42578125" style="16" bestFit="1" customWidth="1"/>
    <col min="8472" max="8472" width="5.42578125" style="16" customWidth="1"/>
    <col min="8473" max="8473" width="3.28515625" style="16" customWidth="1"/>
    <col min="8474" max="8474" width="5.140625" style="16" customWidth="1"/>
    <col min="8475" max="8475" width="5.7109375" style="16" customWidth="1"/>
    <col min="8476" max="8477" width="5.28515625" style="16" customWidth="1"/>
    <col min="8478" max="8478" width="5.5703125" style="16" customWidth="1"/>
    <col min="8479" max="8479" width="5.140625" style="16" customWidth="1"/>
    <col min="8480" max="8480" width="3.85546875" style="16" customWidth="1"/>
    <col min="8481" max="8481" width="6.140625" style="16" customWidth="1"/>
    <col min="8482" max="8482" width="5.42578125" style="16" bestFit="1" customWidth="1"/>
    <col min="8483" max="8483" width="4.28515625" style="16" customWidth="1"/>
    <col min="8484" max="8484" width="3.85546875" style="16" customWidth="1"/>
    <col min="8485" max="8703" width="11.42578125" style="16"/>
    <col min="8704" max="8704" width="4.28515625" style="16" bestFit="1" customWidth="1"/>
    <col min="8705" max="8705" width="11.42578125" style="16" customWidth="1"/>
    <col min="8706" max="8706" width="5" style="16" customWidth="1"/>
    <col min="8707" max="8707" width="5.140625" style="16" customWidth="1"/>
    <col min="8708" max="8708" width="5.7109375" style="16" bestFit="1" customWidth="1"/>
    <col min="8709" max="8709" width="5.7109375" style="16" customWidth="1"/>
    <col min="8710" max="8710" width="5.5703125" style="16" bestFit="1" customWidth="1"/>
    <col min="8711" max="8711" width="5.7109375" style="16" customWidth="1"/>
    <col min="8712" max="8712" width="5.42578125" style="16" customWidth="1"/>
    <col min="8713" max="8713" width="5.28515625" style="16" customWidth="1"/>
    <col min="8714" max="8714" width="5.5703125" style="16" bestFit="1" customWidth="1"/>
    <col min="8715" max="8715" width="5.28515625" style="16" customWidth="1"/>
    <col min="8716" max="8718" width="5.42578125" style="16" bestFit="1" customWidth="1"/>
    <col min="8719" max="8719" width="3.7109375" style="16" customWidth="1"/>
    <col min="8720" max="8723" width="5.28515625" style="16" customWidth="1"/>
    <col min="8724" max="8726" width="5.42578125" style="16" bestFit="1" customWidth="1"/>
    <col min="8727" max="8727" width="6.42578125" style="16" bestFit="1" customWidth="1"/>
    <col min="8728" max="8728" width="5.42578125" style="16" customWidth="1"/>
    <col min="8729" max="8729" width="3.28515625" style="16" customWidth="1"/>
    <col min="8730" max="8730" width="5.140625" style="16" customWidth="1"/>
    <col min="8731" max="8731" width="5.7109375" style="16" customWidth="1"/>
    <col min="8732" max="8733" width="5.28515625" style="16" customWidth="1"/>
    <col min="8734" max="8734" width="5.5703125" style="16" customWidth="1"/>
    <col min="8735" max="8735" width="5.140625" style="16" customWidth="1"/>
    <col min="8736" max="8736" width="3.85546875" style="16" customWidth="1"/>
    <col min="8737" max="8737" width="6.140625" style="16" customWidth="1"/>
    <col min="8738" max="8738" width="5.42578125" style="16" bestFit="1" customWidth="1"/>
    <col min="8739" max="8739" width="4.28515625" style="16" customWidth="1"/>
    <col min="8740" max="8740" width="3.85546875" style="16" customWidth="1"/>
    <col min="8741" max="8959" width="11.42578125" style="16"/>
    <col min="8960" max="8960" width="4.28515625" style="16" bestFit="1" customWidth="1"/>
    <col min="8961" max="8961" width="11.42578125" style="16" customWidth="1"/>
    <col min="8962" max="8962" width="5" style="16" customWidth="1"/>
    <col min="8963" max="8963" width="5.140625" style="16" customWidth="1"/>
    <col min="8964" max="8964" width="5.7109375" style="16" bestFit="1" customWidth="1"/>
    <col min="8965" max="8965" width="5.7109375" style="16" customWidth="1"/>
    <col min="8966" max="8966" width="5.5703125" style="16" bestFit="1" customWidth="1"/>
    <col min="8967" max="8967" width="5.7109375" style="16" customWidth="1"/>
    <col min="8968" max="8968" width="5.42578125" style="16" customWidth="1"/>
    <col min="8969" max="8969" width="5.28515625" style="16" customWidth="1"/>
    <col min="8970" max="8970" width="5.5703125" style="16" bestFit="1" customWidth="1"/>
    <col min="8971" max="8971" width="5.28515625" style="16" customWidth="1"/>
    <col min="8972" max="8974" width="5.42578125" style="16" bestFit="1" customWidth="1"/>
    <col min="8975" max="8975" width="3.7109375" style="16" customWidth="1"/>
    <col min="8976" max="8979" width="5.28515625" style="16" customWidth="1"/>
    <col min="8980" max="8982" width="5.42578125" style="16" bestFit="1" customWidth="1"/>
    <col min="8983" max="8983" width="6.42578125" style="16" bestFit="1" customWidth="1"/>
    <col min="8984" max="8984" width="5.42578125" style="16" customWidth="1"/>
    <col min="8985" max="8985" width="3.28515625" style="16" customWidth="1"/>
    <col min="8986" max="8986" width="5.140625" style="16" customWidth="1"/>
    <col min="8987" max="8987" width="5.7109375" style="16" customWidth="1"/>
    <col min="8988" max="8989" width="5.28515625" style="16" customWidth="1"/>
    <col min="8990" max="8990" width="5.5703125" style="16" customWidth="1"/>
    <col min="8991" max="8991" width="5.140625" style="16" customWidth="1"/>
    <col min="8992" max="8992" width="3.85546875" style="16" customWidth="1"/>
    <col min="8993" max="8993" width="6.140625" style="16" customWidth="1"/>
    <col min="8994" max="8994" width="5.42578125" style="16" bestFit="1" customWidth="1"/>
    <col min="8995" max="8995" width="4.28515625" style="16" customWidth="1"/>
    <col min="8996" max="8996" width="3.85546875" style="16" customWidth="1"/>
    <col min="8997" max="9215" width="11.42578125" style="16"/>
    <col min="9216" max="9216" width="4.28515625" style="16" bestFit="1" customWidth="1"/>
    <col min="9217" max="9217" width="11.42578125" style="16" customWidth="1"/>
    <col min="9218" max="9218" width="5" style="16" customWidth="1"/>
    <col min="9219" max="9219" width="5.140625" style="16" customWidth="1"/>
    <col min="9220" max="9220" width="5.7109375" style="16" bestFit="1" customWidth="1"/>
    <col min="9221" max="9221" width="5.7109375" style="16" customWidth="1"/>
    <col min="9222" max="9222" width="5.5703125" style="16" bestFit="1" customWidth="1"/>
    <col min="9223" max="9223" width="5.7109375" style="16" customWidth="1"/>
    <col min="9224" max="9224" width="5.42578125" style="16" customWidth="1"/>
    <col min="9225" max="9225" width="5.28515625" style="16" customWidth="1"/>
    <col min="9226" max="9226" width="5.5703125" style="16" bestFit="1" customWidth="1"/>
    <col min="9227" max="9227" width="5.28515625" style="16" customWidth="1"/>
    <col min="9228" max="9230" width="5.42578125" style="16" bestFit="1" customWidth="1"/>
    <col min="9231" max="9231" width="3.7109375" style="16" customWidth="1"/>
    <col min="9232" max="9235" width="5.28515625" style="16" customWidth="1"/>
    <col min="9236" max="9238" width="5.42578125" style="16" bestFit="1" customWidth="1"/>
    <col min="9239" max="9239" width="6.42578125" style="16" bestFit="1" customWidth="1"/>
    <col min="9240" max="9240" width="5.42578125" style="16" customWidth="1"/>
    <col min="9241" max="9241" width="3.28515625" style="16" customWidth="1"/>
    <col min="9242" max="9242" width="5.140625" style="16" customWidth="1"/>
    <col min="9243" max="9243" width="5.7109375" style="16" customWidth="1"/>
    <col min="9244" max="9245" width="5.28515625" style="16" customWidth="1"/>
    <col min="9246" max="9246" width="5.5703125" style="16" customWidth="1"/>
    <col min="9247" max="9247" width="5.140625" style="16" customWidth="1"/>
    <col min="9248" max="9248" width="3.85546875" style="16" customWidth="1"/>
    <col min="9249" max="9249" width="6.140625" style="16" customWidth="1"/>
    <col min="9250" max="9250" width="5.42578125" style="16" bestFit="1" customWidth="1"/>
    <col min="9251" max="9251" width="4.28515625" style="16" customWidth="1"/>
    <col min="9252" max="9252" width="3.85546875" style="16" customWidth="1"/>
    <col min="9253" max="9471" width="11.42578125" style="16"/>
    <col min="9472" max="9472" width="4.28515625" style="16" bestFit="1" customWidth="1"/>
    <col min="9473" max="9473" width="11.42578125" style="16" customWidth="1"/>
    <col min="9474" max="9474" width="5" style="16" customWidth="1"/>
    <col min="9475" max="9475" width="5.140625" style="16" customWidth="1"/>
    <col min="9476" max="9476" width="5.7109375" style="16" bestFit="1" customWidth="1"/>
    <col min="9477" max="9477" width="5.7109375" style="16" customWidth="1"/>
    <col min="9478" max="9478" width="5.5703125" style="16" bestFit="1" customWidth="1"/>
    <col min="9479" max="9479" width="5.7109375" style="16" customWidth="1"/>
    <col min="9480" max="9480" width="5.42578125" style="16" customWidth="1"/>
    <col min="9481" max="9481" width="5.28515625" style="16" customWidth="1"/>
    <col min="9482" max="9482" width="5.5703125" style="16" bestFit="1" customWidth="1"/>
    <col min="9483" max="9483" width="5.28515625" style="16" customWidth="1"/>
    <col min="9484" max="9486" width="5.42578125" style="16" bestFit="1" customWidth="1"/>
    <col min="9487" max="9487" width="3.7109375" style="16" customWidth="1"/>
    <col min="9488" max="9491" width="5.28515625" style="16" customWidth="1"/>
    <col min="9492" max="9494" width="5.42578125" style="16" bestFit="1" customWidth="1"/>
    <col min="9495" max="9495" width="6.42578125" style="16" bestFit="1" customWidth="1"/>
    <col min="9496" max="9496" width="5.42578125" style="16" customWidth="1"/>
    <col min="9497" max="9497" width="3.28515625" style="16" customWidth="1"/>
    <col min="9498" max="9498" width="5.140625" style="16" customWidth="1"/>
    <col min="9499" max="9499" width="5.7109375" style="16" customWidth="1"/>
    <col min="9500" max="9501" width="5.28515625" style="16" customWidth="1"/>
    <col min="9502" max="9502" width="5.5703125" style="16" customWidth="1"/>
    <col min="9503" max="9503" width="5.140625" style="16" customWidth="1"/>
    <col min="9504" max="9504" width="3.85546875" style="16" customWidth="1"/>
    <col min="9505" max="9505" width="6.140625" style="16" customWidth="1"/>
    <col min="9506" max="9506" width="5.42578125" style="16" bestFit="1" customWidth="1"/>
    <col min="9507" max="9507" width="4.28515625" style="16" customWidth="1"/>
    <col min="9508" max="9508" width="3.85546875" style="16" customWidth="1"/>
    <col min="9509" max="9727" width="11.42578125" style="16"/>
    <col min="9728" max="9728" width="4.28515625" style="16" bestFit="1" customWidth="1"/>
    <col min="9729" max="9729" width="11.42578125" style="16" customWidth="1"/>
    <col min="9730" max="9730" width="5" style="16" customWidth="1"/>
    <col min="9731" max="9731" width="5.140625" style="16" customWidth="1"/>
    <col min="9732" max="9732" width="5.7109375" style="16" bestFit="1" customWidth="1"/>
    <col min="9733" max="9733" width="5.7109375" style="16" customWidth="1"/>
    <col min="9734" max="9734" width="5.5703125" style="16" bestFit="1" customWidth="1"/>
    <col min="9735" max="9735" width="5.7109375" style="16" customWidth="1"/>
    <col min="9736" max="9736" width="5.42578125" style="16" customWidth="1"/>
    <col min="9737" max="9737" width="5.28515625" style="16" customWidth="1"/>
    <col min="9738" max="9738" width="5.5703125" style="16" bestFit="1" customWidth="1"/>
    <col min="9739" max="9739" width="5.28515625" style="16" customWidth="1"/>
    <col min="9740" max="9742" width="5.42578125" style="16" bestFit="1" customWidth="1"/>
    <col min="9743" max="9743" width="3.7109375" style="16" customWidth="1"/>
    <col min="9744" max="9747" width="5.28515625" style="16" customWidth="1"/>
    <col min="9748" max="9750" width="5.42578125" style="16" bestFit="1" customWidth="1"/>
    <col min="9751" max="9751" width="6.42578125" style="16" bestFit="1" customWidth="1"/>
    <col min="9752" max="9752" width="5.42578125" style="16" customWidth="1"/>
    <col min="9753" max="9753" width="3.28515625" style="16" customWidth="1"/>
    <col min="9754" max="9754" width="5.140625" style="16" customWidth="1"/>
    <col min="9755" max="9755" width="5.7109375" style="16" customWidth="1"/>
    <col min="9756" max="9757" width="5.28515625" style="16" customWidth="1"/>
    <col min="9758" max="9758" width="5.5703125" style="16" customWidth="1"/>
    <col min="9759" max="9759" width="5.140625" style="16" customWidth="1"/>
    <col min="9760" max="9760" width="3.85546875" style="16" customWidth="1"/>
    <col min="9761" max="9761" width="6.140625" style="16" customWidth="1"/>
    <col min="9762" max="9762" width="5.42578125" style="16" bestFit="1" customWidth="1"/>
    <col min="9763" max="9763" width="4.28515625" style="16" customWidth="1"/>
    <col min="9764" max="9764" width="3.85546875" style="16" customWidth="1"/>
    <col min="9765" max="9983" width="11.42578125" style="16"/>
    <col min="9984" max="9984" width="4.28515625" style="16" bestFit="1" customWidth="1"/>
    <col min="9985" max="9985" width="11.42578125" style="16" customWidth="1"/>
    <col min="9986" max="9986" width="5" style="16" customWidth="1"/>
    <col min="9987" max="9987" width="5.140625" style="16" customWidth="1"/>
    <col min="9988" max="9988" width="5.7109375" style="16" bestFit="1" customWidth="1"/>
    <col min="9989" max="9989" width="5.7109375" style="16" customWidth="1"/>
    <col min="9990" max="9990" width="5.5703125" style="16" bestFit="1" customWidth="1"/>
    <col min="9991" max="9991" width="5.7109375" style="16" customWidth="1"/>
    <col min="9992" max="9992" width="5.42578125" style="16" customWidth="1"/>
    <col min="9993" max="9993" width="5.28515625" style="16" customWidth="1"/>
    <col min="9994" max="9994" width="5.5703125" style="16" bestFit="1" customWidth="1"/>
    <col min="9995" max="9995" width="5.28515625" style="16" customWidth="1"/>
    <col min="9996" max="9998" width="5.42578125" style="16" bestFit="1" customWidth="1"/>
    <col min="9999" max="9999" width="3.7109375" style="16" customWidth="1"/>
    <col min="10000" max="10003" width="5.28515625" style="16" customWidth="1"/>
    <col min="10004" max="10006" width="5.42578125" style="16" bestFit="1" customWidth="1"/>
    <col min="10007" max="10007" width="6.42578125" style="16" bestFit="1" customWidth="1"/>
    <col min="10008" max="10008" width="5.42578125" style="16" customWidth="1"/>
    <col min="10009" max="10009" width="3.28515625" style="16" customWidth="1"/>
    <col min="10010" max="10010" width="5.140625" style="16" customWidth="1"/>
    <col min="10011" max="10011" width="5.7109375" style="16" customWidth="1"/>
    <col min="10012" max="10013" width="5.28515625" style="16" customWidth="1"/>
    <col min="10014" max="10014" width="5.5703125" style="16" customWidth="1"/>
    <col min="10015" max="10015" width="5.140625" style="16" customWidth="1"/>
    <col min="10016" max="10016" width="3.85546875" style="16" customWidth="1"/>
    <col min="10017" max="10017" width="6.140625" style="16" customWidth="1"/>
    <col min="10018" max="10018" width="5.42578125" style="16" bestFit="1" customWidth="1"/>
    <col min="10019" max="10019" width="4.28515625" style="16" customWidth="1"/>
    <col min="10020" max="10020" width="3.85546875" style="16" customWidth="1"/>
    <col min="10021" max="10239" width="11.42578125" style="16"/>
    <col min="10240" max="10240" width="4.28515625" style="16" bestFit="1" customWidth="1"/>
    <col min="10241" max="10241" width="11.42578125" style="16" customWidth="1"/>
    <col min="10242" max="10242" width="5" style="16" customWidth="1"/>
    <col min="10243" max="10243" width="5.140625" style="16" customWidth="1"/>
    <col min="10244" max="10244" width="5.7109375" style="16" bestFit="1" customWidth="1"/>
    <col min="10245" max="10245" width="5.7109375" style="16" customWidth="1"/>
    <col min="10246" max="10246" width="5.5703125" style="16" bestFit="1" customWidth="1"/>
    <col min="10247" max="10247" width="5.7109375" style="16" customWidth="1"/>
    <col min="10248" max="10248" width="5.42578125" style="16" customWidth="1"/>
    <col min="10249" max="10249" width="5.28515625" style="16" customWidth="1"/>
    <col min="10250" max="10250" width="5.5703125" style="16" bestFit="1" customWidth="1"/>
    <col min="10251" max="10251" width="5.28515625" style="16" customWidth="1"/>
    <col min="10252" max="10254" width="5.42578125" style="16" bestFit="1" customWidth="1"/>
    <col min="10255" max="10255" width="3.7109375" style="16" customWidth="1"/>
    <col min="10256" max="10259" width="5.28515625" style="16" customWidth="1"/>
    <col min="10260" max="10262" width="5.42578125" style="16" bestFit="1" customWidth="1"/>
    <col min="10263" max="10263" width="6.42578125" style="16" bestFit="1" customWidth="1"/>
    <col min="10264" max="10264" width="5.42578125" style="16" customWidth="1"/>
    <col min="10265" max="10265" width="3.28515625" style="16" customWidth="1"/>
    <col min="10266" max="10266" width="5.140625" style="16" customWidth="1"/>
    <col min="10267" max="10267" width="5.7109375" style="16" customWidth="1"/>
    <col min="10268" max="10269" width="5.28515625" style="16" customWidth="1"/>
    <col min="10270" max="10270" width="5.5703125" style="16" customWidth="1"/>
    <col min="10271" max="10271" width="5.140625" style="16" customWidth="1"/>
    <col min="10272" max="10272" width="3.85546875" style="16" customWidth="1"/>
    <col min="10273" max="10273" width="6.140625" style="16" customWidth="1"/>
    <col min="10274" max="10274" width="5.42578125" style="16" bestFit="1" customWidth="1"/>
    <col min="10275" max="10275" width="4.28515625" style="16" customWidth="1"/>
    <col min="10276" max="10276" width="3.85546875" style="16" customWidth="1"/>
    <col min="10277" max="10495" width="11.42578125" style="16"/>
    <col min="10496" max="10496" width="4.28515625" style="16" bestFit="1" customWidth="1"/>
    <col min="10497" max="10497" width="11.42578125" style="16" customWidth="1"/>
    <col min="10498" max="10498" width="5" style="16" customWidth="1"/>
    <col min="10499" max="10499" width="5.140625" style="16" customWidth="1"/>
    <col min="10500" max="10500" width="5.7109375" style="16" bestFit="1" customWidth="1"/>
    <col min="10501" max="10501" width="5.7109375" style="16" customWidth="1"/>
    <col min="10502" max="10502" width="5.5703125" style="16" bestFit="1" customWidth="1"/>
    <col min="10503" max="10503" width="5.7109375" style="16" customWidth="1"/>
    <col min="10504" max="10504" width="5.42578125" style="16" customWidth="1"/>
    <col min="10505" max="10505" width="5.28515625" style="16" customWidth="1"/>
    <col min="10506" max="10506" width="5.5703125" style="16" bestFit="1" customWidth="1"/>
    <col min="10507" max="10507" width="5.28515625" style="16" customWidth="1"/>
    <col min="10508" max="10510" width="5.42578125" style="16" bestFit="1" customWidth="1"/>
    <col min="10511" max="10511" width="3.7109375" style="16" customWidth="1"/>
    <col min="10512" max="10515" width="5.28515625" style="16" customWidth="1"/>
    <col min="10516" max="10518" width="5.42578125" style="16" bestFit="1" customWidth="1"/>
    <col min="10519" max="10519" width="6.42578125" style="16" bestFit="1" customWidth="1"/>
    <col min="10520" max="10520" width="5.42578125" style="16" customWidth="1"/>
    <col min="10521" max="10521" width="3.28515625" style="16" customWidth="1"/>
    <col min="10522" max="10522" width="5.140625" style="16" customWidth="1"/>
    <col min="10523" max="10523" width="5.7109375" style="16" customWidth="1"/>
    <col min="10524" max="10525" width="5.28515625" style="16" customWidth="1"/>
    <col min="10526" max="10526" width="5.5703125" style="16" customWidth="1"/>
    <col min="10527" max="10527" width="5.140625" style="16" customWidth="1"/>
    <col min="10528" max="10528" width="3.85546875" style="16" customWidth="1"/>
    <col min="10529" max="10529" width="6.140625" style="16" customWidth="1"/>
    <col min="10530" max="10530" width="5.42578125" style="16" bestFit="1" customWidth="1"/>
    <col min="10531" max="10531" width="4.28515625" style="16" customWidth="1"/>
    <col min="10532" max="10532" width="3.85546875" style="16" customWidth="1"/>
    <col min="10533" max="10751" width="11.42578125" style="16"/>
    <col min="10752" max="10752" width="4.28515625" style="16" bestFit="1" customWidth="1"/>
    <col min="10753" max="10753" width="11.42578125" style="16" customWidth="1"/>
    <col min="10754" max="10754" width="5" style="16" customWidth="1"/>
    <col min="10755" max="10755" width="5.140625" style="16" customWidth="1"/>
    <col min="10756" max="10756" width="5.7109375" style="16" bestFit="1" customWidth="1"/>
    <col min="10757" max="10757" width="5.7109375" style="16" customWidth="1"/>
    <col min="10758" max="10758" width="5.5703125" style="16" bestFit="1" customWidth="1"/>
    <col min="10759" max="10759" width="5.7109375" style="16" customWidth="1"/>
    <col min="10760" max="10760" width="5.42578125" style="16" customWidth="1"/>
    <col min="10761" max="10761" width="5.28515625" style="16" customWidth="1"/>
    <col min="10762" max="10762" width="5.5703125" style="16" bestFit="1" customWidth="1"/>
    <col min="10763" max="10763" width="5.28515625" style="16" customWidth="1"/>
    <col min="10764" max="10766" width="5.42578125" style="16" bestFit="1" customWidth="1"/>
    <col min="10767" max="10767" width="3.7109375" style="16" customWidth="1"/>
    <col min="10768" max="10771" width="5.28515625" style="16" customWidth="1"/>
    <col min="10772" max="10774" width="5.42578125" style="16" bestFit="1" customWidth="1"/>
    <col min="10775" max="10775" width="6.42578125" style="16" bestFit="1" customWidth="1"/>
    <col min="10776" max="10776" width="5.42578125" style="16" customWidth="1"/>
    <col min="10777" max="10777" width="3.28515625" style="16" customWidth="1"/>
    <col min="10778" max="10778" width="5.140625" style="16" customWidth="1"/>
    <col min="10779" max="10779" width="5.7109375" style="16" customWidth="1"/>
    <col min="10780" max="10781" width="5.28515625" style="16" customWidth="1"/>
    <col min="10782" max="10782" width="5.5703125" style="16" customWidth="1"/>
    <col min="10783" max="10783" width="5.140625" style="16" customWidth="1"/>
    <col min="10784" max="10784" width="3.85546875" style="16" customWidth="1"/>
    <col min="10785" max="10785" width="6.140625" style="16" customWidth="1"/>
    <col min="10786" max="10786" width="5.42578125" style="16" bestFit="1" customWidth="1"/>
    <col min="10787" max="10787" width="4.28515625" style="16" customWidth="1"/>
    <col min="10788" max="10788" width="3.85546875" style="16" customWidth="1"/>
    <col min="10789" max="11007" width="11.42578125" style="16"/>
    <col min="11008" max="11008" width="4.28515625" style="16" bestFit="1" customWidth="1"/>
    <col min="11009" max="11009" width="11.42578125" style="16" customWidth="1"/>
    <col min="11010" max="11010" width="5" style="16" customWidth="1"/>
    <col min="11011" max="11011" width="5.140625" style="16" customWidth="1"/>
    <col min="11012" max="11012" width="5.7109375" style="16" bestFit="1" customWidth="1"/>
    <col min="11013" max="11013" width="5.7109375" style="16" customWidth="1"/>
    <col min="11014" max="11014" width="5.5703125" style="16" bestFit="1" customWidth="1"/>
    <col min="11015" max="11015" width="5.7109375" style="16" customWidth="1"/>
    <col min="11016" max="11016" width="5.42578125" style="16" customWidth="1"/>
    <col min="11017" max="11017" width="5.28515625" style="16" customWidth="1"/>
    <col min="11018" max="11018" width="5.5703125" style="16" bestFit="1" customWidth="1"/>
    <col min="11019" max="11019" width="5.28515625" style="16" customWidth="1"/>
    <col min="11020" max="11022" width="5.42578125" style="16" bestFit="1" customWidth="1"/>
    <col min="11023" max="11023" width="3.7109375" style="16" customWidth="1"/>
    <col min="11024" max="11027" width="5.28515625" style="16" customWidth="1"/>
    <col min="11028" max="11030" width="5.42578125" style="16" bestFit="1" customWidth="1"/>
    <col min="11031" max="11031" width="6.42578125" style="16" bestFit="1" customWidth="1"/>
    <col min="11032" max="11032" width="5.42578125" style="16" customWidth="1"/>
    <col min="11033" max="11033" width="3.28515625" style="16" customWidth="1"/>
    <col min="11034" max="11034" width="5.140625" style="16" customWidth="1"/>
    <col min="11035" max="11035" width="5.7109375" style="16" customWidth="1"/>
    <col min="11036" max="11037" width="5.28515625" style="16" customWidth="1"/>
    <col min="11038" max="11038" width="5.5703125" style="16" customWidth="1"/>
    <col min="11039" max="11039" width="5.140625" style="16" customWidth="1"/>
    <col min="11040" max="11040" width="3.85546875" style="16" customWidth="1"/>
    <col min="11041" max="11041" width="6.140625" style="16" customWidth="1"/>
    <col min="11042" max="11042" width="5.42578125" style="16" bestFit="1" customWidth="1"/>
    <col min="11043" max="11043" width="4.28515625" style="16" customWidth="1"/>
    <col min="11044" max="11044" width="3.85546875" style="16" customWidth="1"/>
    <col min="11045" max="11263" width="11.42578125" style="16"/>
    <col min="11264" max="11264" width="4.28515625" style="16" bestFit="1" customWidth="1"/>
    <col min="11265" max="11265" width="11.42578125" style="16" customWidth="1"/>
    <col min="11266" max="11266" width="5" style="16" customWidth="1"/>
    <col min="11267" max="11267" width="5.140625" style="16" customWidth="1"/>
    <col min="11268" max="11268" width="5.7109375" style="16" bestFit="1" customWidth="1"/>
    <col min="11269" max="11269" width="5.7109375" style="16" customWidth="1"/>
    <col min="11270" max="11270" width="5.5703125" style="16" bestFit="1" customWidth="1"/>
    <col min="11271" max="11271" width="5.7109375" style="16" customWidth="1"/>
    <col min="11272" max="11272" width="5.42578125" style="16" customWidth="1"/>
    <col min="11273" max="11273" width="5.28515625" style="16" customWidth="1"/>
    <col min="11274" max="11274" width="5.5703125" style="16" bestFit="1" customWidth="1"/>
    <col min="11275" max="11275" width="5.28515625" style="16" customWidth="1"/>
    <col min="11276" max="11278" width="5.42578125" style="16" bestFit="1" customWidth="1"/>
    <col min="11279" max="11279" width="3.7109375" style="16" customWidth="1"/>
    <col min="11280" max="11283" width="5.28515625" style="16" customWidth="1"/>
    <col min="11284" max="11286" width="5.42578125" style="16" bestFit="1" customWidth="1"/>
    <col min="11287" max="11287" width="6.42578125" style="16" bestFit="1" customWidth="1"/>
    <col min="11288" max="11288" width="5.42578125" style="16" customWidth="1"/>
    <col min="11289" max="11289" width="3.28515625" style="16" customWidth="1"/>
    <col min="11290" max="11290" width="5.140625" style="16" customWidth="1"/>
    <col min="11291" max="11291" width="5.7109375" style="16" customWidth="1"/>
    <col min="11292" max="11293" width="5.28515625" style="16" customWidth="1"/>
    <col min="11294" max="11294" width="5.5703125" style="16" customWidth="1"/>
    <col min="11295" max="11295" width="5.140625" style="16" customWidth="1"/>
    <col min="11296" max="11296" width="3.85546875" style="16" customWidth="1"/>
    <col min="11297" max="11297" width="6.140625" style="16" customWidth="1"/>
    <col min="11298" max="11298" width="5.42578125" style="16" bestFit="1" customWidth="1"/>
    <col min="11299" max="11299" width="4.28515625" style="16" customWidth="1"/>
    <col min="11300" max="11300" width="3.85546875" style="16" customWidth="1"/>
    <col min="11301" max="11519" width="11.42578125" style="16"/>
    <col min="11520" max="11520" width="4.28515625" style="16" bestFit="1" customWidth="1"/>
    <col min="11521" max="11521" width="11.42578125" style="16" customWidth="1"/>
    <col min="11522" max="11522" width="5" style="16" customWidth="1"/>
    <col min="11523" max="11523" width="5.140625" style="16" customWidth="1"/>
    <col min="11524" max="11524" width="5.7109375" style="16" bestFit="1" customWidth="1"/>
    <col min="11525" max="11525" width="5.7109375" style="16" customWidth="1"/>
    <col min="11526" max="11526" width="5.5703125" style="16" bestFit="1" customWidth="1"/>
    <col min="11527" max="11527" width="5.7109375" style="16" customWidth="1"/>
    <col min="11528" max="11528" width="5.42578125" style="16" customWidth="1"/>
    <col min="11529" max="11529" width="5.28515625" style="16" customWidth="1"/>
    <col min="11530" max="11530" width="5.5703125" style="16" bestFit="1" customWidth="1"/>
    <col min="11531" max="11531" width="5.28515625" style="16" customWidth="1"/>
    <col min="11532" max="11534" width="5.42578125" style="16" bestFit="1" customWidth="1"/>
    <col min="11535" max="11535" width="3.7109375" style="16" customWidth="1"/>
    <col min="11536" max="11539" width="5.28515625" style="16" customWidth="1"/>
    <col min="11540" max="11542" width="5.42578125" style="16" bestFit="1" customWidth="1"/>
    <col min="11543" max="11543" width="6.42578125" style="16" bestFit="1" customWidth="1"/>
    <col min="11544" max="11544" width="5.42578125" style="16" customWidth="1"/>
    <col min="11545" max="11545" width="3.28515625" style="16" customWidth="1"/>
    <col min="11546" max="11546" width="5.140625" style="16" customWidth="1"/>
    <col min="11547" max="11547" width="5.7109375" style="16" customWidth="1"/>
    <col min="11548" max="11549" width="5.28515625" style="16" customWidth="1"/>
    <col min="11550" max="11550" width="5.5703125" style="16" customWidth="1"/>
    <col min="11551" max="11551" width="5.140625" style="16" customWidth="1"/>
    <col min="11552" max="11552" width="3.85546875" style="16" customWidth="1"/>
    <col min="11553" max="11553" width="6.140625" style="16" customWidth="1"/>
    <col min="11554" max="11554" width="5.42578125" style="16" bestFit="1" customWidth="1"/>
    <col min="11555" max="11555" width="4.28515625" style="16" customWidth="1"/>
    <col min="11556" max="11556" width="3.85546875" style="16" customWidth="1"/>
    <col min="11557" max="11775" width="11.42578125" style="16"/>
    <col min="11776" max="11776" width="4.28515625" style="16" bestFit="1" customWidth="1"/>
    <col min="11777" max="11777" width="11.42578125" style="16" customWidth="1"/>
    <col min="11778" max="11778" width="5" style="16" customWidth="1"/>
    <col min="11779" max="11779" width="5.140625" style="16" customWidth="1"/>
    <col min="11780" max="11780" width="5.7109375" style="16" bestFit="1" customWidth="1"/>
    <col min="11781" max="11781" width="5.7109375" style="16" customWidth="1"/>
    <col min="11782" max="11782" width="5.5703125" style="16" bestFit="1" customWidth="1"/>
    <col min="11783" max="11783" width="5.7109375" style="16" customWidth="1"/>
    <col min="11784" max="11784" width="5.42578125" style="16" customWidth="1"/>
    <col min="11785" max="11785" width="5.28515625" style="16" customWidth="1"/>
    <col min="11786" max="11786" width="5.5703125" style="16" bestFit="1" customWidth="1"/>
    <col min="11787" max="11787" width="5.28515625" style="16" customWidth="1"/>
    <col min="11788" max="11790" width="5.42578125" style="16" bestFit="1" customWidth="1"/>
    <col min="11791" max="11791" width="3.7109375" style="16" customWidth="1"/>
    <col min="11792" max="11795" width="5.28515625" style="16" customWidth="1"/>
    <col min="11796" max="11798" width="5.42578125" style="16" bestFit="1" customWidth="1"/>
    <col min="11799" max="11799" width="6.42578125" style="16" bestFit="1" customWidth="1"/>
    <col min="11800" max="11800" width="5.42578125" style="16" customWidth="1"/>
    <col min="11801" max="11801" width="3.28515625" style="16" customWidth="1"/>
    <col min="11802" max="11802" width="5.140625" style="16" customWidth="1"/>
    <col min="11803" max="11803" width="5.7109375" style="16" customWidth="1"/>
    <col min="11804" max="11805" width="5.28515625" style="16" customWidth="1"/>
    <col min="11806" max="11806" width="5.5703125" style="16" customWidth="1"/>
    <col min="11807" max="11807" width="5.140625" style="16" customWidth="1"/>
    <col min="11808" max="11808" width="3.85546875" style="16" customWidth="1"/>
    <col min="11809" max="11809" width="6.140625" style="16" customWidth="1"/>
    <col min="11810" max="11810" width="5.42578125" style="16" bestFit="1" customWidth="1"/>
    <col min="11811" max="11811" width="4.28515625" style="16" customWidth="1"/>
    <col min="11812" max="11812" width="3.85546875" style="16" customWidth="1"/>
    <col min="11813" max="12031" width="11.42578125" style="16"/>
    <col min="12032" max="12032" width="4.28515625" style="16" bestFit="1" customWidth="1"/>
    <col min="12033" max="12033" width="11.42578125" style="16" customWidth="1"/>
    <col min="12034" max="12034" width="5" style="16" customWidth="1"/>
    <col min="12035" max="12035" width="5.140625" style="16" customWidth="1"/>
    <col min="12036" max="12036" width="5.7109375" style="16" bestFit="1" customWidth="1"/>
    <col min="12037" max="12037" width="5.7109375" style="16" customWidth="1"/>
    <col min="12038" max="12038" width="5.5703125" style="16" bestFit="1" customWidth="1"/>
    <col min="12039" max="12039" width="5.7109375" style="16" customWidth="1"/>
    <col min="12040" max="12040" width="5.42578125" style="16" customWidth="1"/>
    <col min="12041" max="12041" width="5.28515625" style="16" customWidth="1"/>
    <col min="12042" max="12042" width="5.5703125" style="16" bestFit="1" customWidth="1"/>
    <col min="12043" max="12043" width="5.28515625" style="16" customWidth="1"/>
    <col min="12044" max="12046" width="5.42578125" style="16" bestFit="1" customWidth="1"/>
    <col min="12047" max="12047" width="3.7109375" style="16" customWidth="1"/>
    <col min="12048" max="12051" width="5.28515625" style="16" customWidth="1"/>
    <col min="12052" max="12054" width="5.42578125" style="16" bestFit="1" customWidth="1"/>
    <col min="12055" max="12055" width="6.42578125" style="16" bestFit="1" customWidth="1"/>
    <col min="12056" max="12056" width="5.42578125" style="16" customWidth="1"/>
    <col min="12057" max="12057" width="3.28515625" style="16" customWidth="1"/>
    <col min="12058" max="12058" width="5.140625" style="16" customWidth="1"/>
    <col min="12059" max="12059" width="5.7109375" style="16" customWidth="1"/>
    <col min="12060" max="12061" width="5.28515625" style="16" customWidth="1"/>
    <col min="12062" max="12062" width="5.5703125" style="16" customWidth="1"/>
    <col min="12063" max="12063" width="5.140625" style="16" customWidth="1"/>
    <col min="12064" max="12064" width="3.85546875" style="16" customWidth="1"/>
    <col min="12065" max="12065" width="6.140625" style="16" customWidth="1"/>
    <col min="12066" max="12066" width="5.42578125" style="16" bestFit="1" customWidth="1"/>
    <col min="12067" max="12067" width="4.28515625" style="16" customWidth="1"/>
    <col min="12068" max="12068" width="3.85546875" style="16" customWidth="1"/>
    <col min="12069" max="12287" width="11.42578125" style="16"/>
    <col min="12288" max="12288" width="4.28515625" style="16" bestFit="1" customWidth="1"/>
    <col min="12289" max="12289" width="11.42578125" style="16" customWidth="1"/>
    <col min="12290" max="12290" width="5" style="16" customWidth="1"/>
    <col min="12291" max="12291" width="5.140625" style="16" customWidth="1"/>
    <col min="12292" max="12292" width="5.7109375" style="16" bestFit="1" customWidth="1"/>
    <col min="12293" max="12293" width="5.7109375" style="16" customWidth="1"/>
    <col min="12294" max="12294" width="5.5703125" style="16" bestFit="1" customWidth="1"/>
    <col min="12295" max="12295" width="5.7109375" style="16" customWidth="1"/>
    <col min="12296" max="12296" width="5.42578125" style="16" customWidth="1"/>
    <col min="12297" max="12297" width="5.28515625" style="16" customWidth="1"/>
    <col min="12298" max="12298" width="5.5703125" style="16" bestFit="1" customWidth="1"/>
    <col min="12299" max="12299" width="5.28515625" style="16" customWidth="1"/>
    <col min="12300" max="12302" width="5.42578125" style="16" bestFit="1" customWidth="1"/>
    <col min="12303" max="12303" width="3.7109375" style="16" customWidth="1"/>
    <col min="12304" max="12307" width="5.28515625" style="16" customWidth="1"/>
    <col min="12308" max="12310" width="5.42578125" style="16" bestFit="1" customWidth="1"/>
    <col min="12311" max="12311" width="6.42578125" style="16" bestFit="1" customWidth="1"/>
    <col min="12312" max="12312" width="5.42578125" style="16" customWidth="1"/>
    <col min="12313" max="12313" width="3.28515625" style="16" customWidth="1"/>
    <col min="12314" max="12314" width="5.140625" style="16" customWidth="1"/>
    <col min="12315" max="12315" width="5.7109375" style="16" customWidth="1"/>
    <col min="12316" max="12317" width="5.28515625" style="16" customWidth="1"/>
    <col min="12318" max="12318" width="5.5703125" style="16" customWidth="1"/>
    <col min="12319" max="12319" width="5.140625" style="16" customWidth="1"/>
    <col min="12320" max="12320" width="3.85546875" style="16" customWidth="1"/>
    <col min="12321" max="12321" width="6.140625" style="16" customWidth="1"/>
    <col min="12322" max="12322" width="5.42578125" style="16" bestFit="1" customWidth="1"/>
    <col min="12323" max="12323" width="4.28515625" style="16" customWidth="1"/>
    <col min="12324" max="12324" width="3.85546875" style="16" customWidth="1"/>
    <col min="12325" max="12543" width="11.42578125" style="16"/>
    <col min="12544" max="12544" width="4.28515625" style="16" bestFit="1" customWidth="1"/>
    <col min="12545" max="12545" width="11.42578125" style="16" customWidth="1"/>
    <col min="12546" max="12546" width="5" style="16" customWidth="1"/>
    <col min="12547" max="12547" width="5.140625" style="16" customWidth="1"/>
    <col min="12548" max="12548" width="5.7109375" style="16" bestFit="1" customWidth="1"/>
    <col min="12549" max="12549" width="5.7109375" style="16" customWidth="1"/>
    <col min="12550" max="12550" width="5.5703125" style="16" bestFit="1" customWidth="1"/>
    <col min="12551" max="12551" width="5.7109375" style="16" customWidth="1"/>
    <col min="12552" max="12552" width="5.42578125" style="16" customWidth="1"/>
    <col min="12553" max="12553" width="5.28515625" style="16" customWidth="1"/>
    <col min="12554" max="12554" width="5.5703125" style="16" bestFit="1" customWidth="1"/>
    <col min="12555" max="12555" width="5.28515625" style="16" customWidth="1"/>
    <col min="12556" max="12558" width="5.42578125" style="16" bestFit="1" customWidth="1"/>
    <col min="12559" max="12559" width="3.7109375" style="16" customWidth="1"/>
    <col min="12560" max="12563" width="5.28515625" style="16" customWidth="1"/>
    <col min="12564" max="12566" width="5.42578125" style="16" bestFit="1" customWidth="1"/>
    <col min="12567" max="12567" width="6.42578125" style="16" bestFit="1" customWidth="1"/>
    <col min="12568" max="12568" width="5.42578125" style="16" customWidth="1"/>
    <col min="12569" max="12569" width="3.28515625" style="16" customWidth="1"/>
    <col min="12570" max="12570" width="5.140625" style="16" customWidth="1"/>
    <col min="12571" max="12571" width="5.7109375" style="16" customWidth="1"/>
    <col min="12572" max="12573" width="5.28515625" style="16" customWidth="1"/>
    <col min="12574" max="12574" width="5.5703125" style="16" customWidth="1"/>
    <col min="12575" max="12575" width="5.140625" style="16" customWidth="1"/>
    <col min="12576" max="12576" width="3.85546875" style="16" customWidth="1"/>
    <col min="12577" max="12577" width="6.140625" style="16" customWidth="1"/>
    <col min="12578" max="12578" width="5.42578125" style="16" bestFit="1" customWidth="1"/>
    <col min="12579" max="12579" width="4.28515625" style="16" customWidth="1"/>
    <col min="12580" max="12580" width="3.85546875" style="16" customWidth="1"/>
    <col min="12581" max="12799" width="11.42578125" style="16"/>
    <col min="12800" max="12800" width="4.28515625" style="16" bestFit="1" customWidth="1"/>
    <col min="12801" max="12801" width="11.42578125" style="16" customWidth="1"/>
    <col min="12802" max="12802" width="5" style="16" customWidth="1"/>
    <col min="12803" max="12803" width="5.140625" style="16" customWidth="1"/>
    <col min="12804" max="12804" width="5.7109375" style="16" bestFit="1" customWidth="1"/>
    <col min="12805" max="12805" width="5.7109375" style="16" customWidth="1"/>
    <col min="12806" max="12806" width="5.5703125" style="16" bestFit="1" customWidth="1"/>
    <col min="12807" max="12807" width="5.7109375" style="16" customWidth="1"/>
    <col min="12808" max="12808" width="5.42578125" style="16" customWidth="1"/>
    <col min="12809" max="12809" width="5.28515625" style="16" customWidth="1"/>
    <col min="12810" max="12810" width="5.5703125" style="16" bestFit="1" customWidth="1"/>
    <col min="12811" max="12811" width="5.28515625" style="16" customWidth="1"/>
    <col min="12812" max="12814" width="5.42578125" style="16" bestFit="1" customWidth="1"/>
    <col min="12815" max="12815" width="3.7109375" style="16" customWidth="1"/>
    <col min="12816" max="12819" width="5.28515625" style="16" customWidth="1"/>
    <col min="12820" max="12822" width="5.42578125" style="16" bestFit="1" customWidth="1"/>
    <col min="12823" max="12823" width="6.42578125" style="16" bestFit="1" customWidth="1"/>
    <col min="12824" max="12824" width="5.42578125" style="16" customWidth="1"/>
    <col min="12825" max="12825" width="3.28515625" style="16" customWidth="1"/>
    <col min="12826" max="12826" width="5.140625" style="16" customWidth="1"/>
    <col min="12827" max="12827" width="5.7109375" style="16" customWidth="1"/>
    <col min="12828" max="12829" width="5.28515625" style="16" customWidth="1"/>
    <col min="12830" max="12830" width="5.5703125" style="16" customWidth="1"/>
    <col min="12831" max="12831" width="5.140625" style="16" customWidth="1"/>
    <col min="12832" max="12832" width="3.85546875" style="16" customWidth="1"/>
    <col min="12833" max="12833" width="6.140625" style="16" customWidth="1"/>
    <col min="12834" max="12834" width="5.42578125" style="16" bestFit="1" customWidth="1"/>
    <col min="12835" max="12835" width="4.28515625" style="16" customWidth="1"/>
    <col min="12836" max="12836" width="3.85546875" style="16" customWidth="1"/>
    <col min="12837" max="13055" width="11.42578125" style="16"/>
    <col min="13056" max="13056" width="4.28515625" style="16" bestFit="1" customWidth="1"/>
    <col min="13057" max="13057" width="11.42578125" style="16" customWidth="1"/>
    <col min="13058" max="13058" width="5" style="16" customWidth="1"/>
    <col min="13059" max="13059" width="5.140625" style="16" customWidth="1"/>
    <col min="13060" max="13060" width="5.7109375" style="16" bestFit="1" customWidth="1"/>
    <col min="13061" max="13061" width="5.7109375" style="16" customWidth="1"/>
    <col min="13062" max="13062" width="5.5703125" style="16" bestFit="1" customWidth="1"/>
    <col min="13063" max="13063" width="5.7109375" style="16" customWidth="1"/>
    <col min="13064" max="13064" width="5.42578125" style="16" customWidth="1"/>
    <col min="13065" max="13065" width="5.28515625" style="16" customWidth="1"/>
    <col min="13066" max="13066" width="5.5703125" style="16" bestFit="1" customWidth="1"/>
    <col min="13067" max="13067" width="5.28515625" style="16" customWidth="1"/>
    <col min="13068" max="13070" width="5.42578125" style="16" bestFit="1" customWidth="1"/>
    <col min="13071" max="13071" width="3.7109375" style="16" customWidth="1"/>
    <col min="13072" max="13075" width="5.28515625" style="16" customWidth="1"/>
    <col min="13076" max="13078" width="5.42578125" style="16" bestFit="1" customWidth="1"/>
    <col min="13079" max="13079" width="6.42578125" style="16" bestFit="1" customWidth="1"/>
    <col min="13080" max="13080" width="5.42578125" style="16" customWidth="1"/>
    <col min="13081" max="13081" width="3.28515625" style="16" customWidth="1"/>
    <col min="13082" max="13082" width="5.140625" style="16" customWidth="1"/>
    <col min="13083" max="13083" width="5.7109375" style="16" customWidth="1"/>
    <col min="13084" max="13085" width="5.28515625" style="16" customWidth="1"/>
    <col min="13086" max="13086" width="5.5703125" style="16" customWidth="1"/>
    <col min="13087" max="13087" width="5.140625" style="16" customWidth="1"/>
    <col min="13088" max="13088" width="3.85546875" style="16" customWidth="1"/>
    <col min="13089" max="13089" width="6.140625" style="16" customWidth="1"/>
    <col min="13090" max="13090" width="5.42578125" style="16" bestFit="1" customWidth="1"/>
    <col min="13091" max="13091" width="4.28515625" style="16" customWidth="1"/>
    <col min="13092" max="13092" width="3.85546875" style="16" customWidth="1"/>
    <col min="13093" max="13311" width="11.42578125" style="16"/>
    <col min="13312" max="13312" width="4.28515625" style="16" bestFit="1" customWidth="1"/>
    <col min="13313" max="13313" width="11.42578125" style="16" customWidth="1"/>
    <col min="13314" max="13314" width="5" style="16" customWidth="1"/>
    <col min="13315" max="13315" width="5.140625" style="16" customWidth="1"/>
    <col min="13316" max="13316" width="5.7109375" style="16" bestFit="1" customWidth="1"/>
    <col min="13317" max="13317" width="5.7109375" style="16" customWidth="1"/>
    <col min="13318" max="13318" width="5.5703125" style="16" bestFit="1" customWidth="1"/>
    <col min="13319" max="13319" width="5.7109375" style="16" customWidth="1"/>
    <col min="13320" max="13320" width="5.42578125" style="16" customWidth="1"/>
    <col min="13321" max="13321" width="5.28515625" style="16" customWidth="1"/>
    <col min="13322" max="13322" width="5.5703125" style="16" bestFit="1" customWidth="1"/>
    <col min="13323" max="13323" width="5.28515625" style="16" customWidth="1"/>
    <col min="13324" max="13326" width="5.42578125" style="16" bestFit="1" customWidth="1"/>
    <col min="13327" max="13327" width="3.7109375" style="16" customWidth="1"/>
    <col min="13328" max="13331" width="5.28515625" style="16" customWidth="1"/>
    <col min="13332" max="13334" width="5.42578125" style="16" bestFit="1" customWidth="1"/>
    <col min="13335" max="13335" width="6.42578125" style="16" bestFit="1" customWidth="1"/>
    <col min="13336" max="13336" width="5.42578125" style="16" customWidth="1"/>
    <col min="13337" max="13337" width="3.28515625" style="16" customWidth="1"/>
    <col min="13338" max="13338" width="5.140625" style="16" customWidth="1"/>
    <col min="13339" max="13339" width="5.7109375" style="16" customWidth="1"/>
    <col min="13340" max="13341" width="5.28515625" style="16" customWidth="1"/>
    <col min="13342" max="13342" width="5.5703125" style="16" customWidth="1"/>
    <col min="13343" max="13343" width="5.140625" style="16" customWidth="1"/>
    <col min="13344" max="13344" width="3.85546875" style="16" customWidth="1"/>
    <col min="13345" max="13345" width="6.140625" style="16" customWidth="1"/>
    <col min="13346" max="13346" width="5.42578125" style="16" bestFit="1" customWidth="1"/>
    <col min="13347" max="13347" width="4.28515625" style="16" customWidth="1"/>
    <col min="13348" max="13348" width="3.85546875" style="16" customWidth="1"/>
    <col min="13349" max="13567" width="11.42578125" style="16"/>
    <col min="13568" max="13568" width="4.28515625" style="16" bestFit="1" customWidth="1"/>
    <col min="13569" max="13569" width="11.42578125" style="16" customWidth="1"/>
    <col min="13570" max="13570" width="5" style="16" customWidth="1"/>
    <col min="13571" max="13571" width="5.140625" style="16" customWidth="1"/>
    <col min="13572" max="13572" width="5.7109375" style="16" bestFit="1" customWidth="1"/>
    <col min="13573" max="13573" width="5.7109375" style="16" customWidth="1"/>
    <col min="13574" max="13574" width="5.5703125" style="16" bestFit="1" customWidth="1"/>
    <col min="13575" max="13575" width="5.7109375" style="16" customWidth="1"/>
    <col min="13576" max="13576" width="5.42578125" style="16" customWidth="1"/>
    <col min="13577" max="13577" width="5.28515625" style="16" customWidth="1"/>
    <col min="13578" max="13578" width="5.5703125" style="16" bestFit="1" customWidth="1"/>
    <col min="13579" max="13579" width="5.28515625" style="16" customWidth="1"/>
    <col min="13580" max="13582" width="5.42578125" style="16" bestFit="1" customWidth="1"/>
    <col min="13583" max="13583" width="3.7109375" style="16" customWidth="1"/>
    <col min="13584" max="13587" width="5.28515625" style="16" customWidth="1"/>
    <col min="13588" max="13590" width="5.42578125" style="16" bestFit="1" customWidth="1"/>
    <col min="13591" max="13591" width="6.42578125" style="16" bestFit="1" customWidth="1"/>
    <col min="13592" max="13592" width="5.42578125" style="16" customWidth="1"/>
    <col min="13593" max="13593" width="3.28515625" style="16" customWidth="1"/>
    <col min="13594" max="13594" width="5.140625" style="16" customWidth="1"/>
    <col min="13595" max="13595" width="5.7109375" style="16" customWidth="1"/>
    <col min="13596" max="13597" width="5.28515625" style="16" customWidth="1"/>
    <col min="13598" max="13598" width="5.5703125" style="16" customWidth="1"/>
    <col min="13599" max="13599" width="5.140625" style="16" customWidth="1"/>
    <col min="13600" max="13600" width="3.85546875" style="16" customWidth="1"/>
    <col min="13601" max="13601" width="6.140625" style="16" customWidth="1"/>
    <col min="13602" max="13602" width="5.42578125" style="16" bestFit="1" customWidth="1"/>
    <col min="13603" max="13603" width="4.28515625" style="16" customWidth="1"/>
    <col min="13604" max="13604" width="3.85546875" style="16" customWidth="1"/>
    <col min="13605" max="13823" width="11.42578125" style="16"/>
    <col min="13824" max="13824" width="4.28515625" style="16" bestFit="1" customWidth="1"/>
    <col min="13825" max="13825" width="11.42578125" style="16" customWidth="1"/>
    <col min="13826" max="13826" width="5" style="16" customWidth="1"/>
    <col min="13827" max="13827" width="5.140625" style="16" customWidth="1"/>
    <col min="13828" max="13828" width="5.7109375" style="16" bestFit="1" customWidth="1"/>
    <col min="13829" max="13829" width="5.7109375" style="16" customWidth="1"/>
    <col min="13830" max="13830" width="5.5703125" style="16" bestFit="1" customWidth="1"/>
    <col min="13831" max="13831" width="5.7109375" style="16" customWidth="1"/>
    <col min="13832" max="13832" width="5.42578125" style="16" customWidth="1"/>
    <col min="13833" max="13833" width="5.28515625" style="16" customWidth="1"/>
    <col min="13834" max="13834" width="5.5703125" style="16" bestFit="1" customWidth="1"/>
    <col min="13835" max="13835" width="5.28515625" style="16" customWidth="1"/>
    <col min="13836" max="13838" width="5.42578125" style="16" bestFit="1" customWidth="1"/>
    <col min="13839" max="13839" width="3.7109375" style="16" customWidth="1"/>
    <col min="13840" max="13843" width="5.28515625" style="16" customWidth="1"/>
    <col min="13844" max="13846" width="5.42578125" style="16" bestFit="1" customWidth="1"/>
    <col min="13847" max="13847" width="6.42578125" style="16" bestFit="1" customWidth="1"/>
    <col min="13848" max="13848" width="5.42578125" style="16" customWidth="1"/>
    <col min="13849" max="13849" width="3.28515625" style="16" customWidth="1"/>
    <col min="13850" max="13850" width="5.140625" style="16" customWidth="1"/>
    <col min="13851" max="13851" width="5.7109375" style="16" customWidth="1"/>
    <col min="13852" max="13853" width="5.28515625" style="16" customWidth="1"/>
    <col min="13854" max="13854" width="5.5703125" style="16" customWidth="1"/>
    <col min="13855" max="13855" width="5.140625" style="16" customWidth="1"/>
    <col min="13856" max="13856" width="3.85546875" style="16" customWidth="1"/>
    <col min="13857" max="13857" width="6.140625" style="16" customWidth="1"/>
    <col min="13858" max="13858" width="5.42578125" style="16" bestFit="1" customWidth="1"/>
    <col min="13859" max="13859" width="4.28515625" style="16" customWidth="1"/>
    <col min="13860" max="13860" width="3.85546875" style="16" customWidth="1"/>
    <col min="13861" max="14079" width="11.42578125" style="16"/>
    <col min="14080" max="14080" width="4.28515625" style="16" bestFit="1" customWidth="1"/>
    <col min="14081" max="14081" width="11.42578125" style="16" customWidth="1"/>
    <col min="14082" max="14082" width="5" style="16" customWidth="1"/>
    <col min="14083" max="14083" width="5.140625" style="16" customWidth="1"/>
    <col min="14084" max="14084" width="5.7109375" style="16" bestFit="1" customWidth="1"/>
    <col min="14085" max="14085" width="5.7109375" style="16" customWidth="1"/>
    <col min="14086" max="14086" width="5.5703125" style="16" bestFit="1" customWidth="1"/>
    <col min="14087" max="14087" width="5.7109375" style="16" customWidth="1"/>
    <col min="14088" max="14088" width="5.42578125" style="16" customWidth="1"/>
    <col min="14089" max="14089" width="5.28515625" style="16" customWidth="1"/>
    <col min="14090" max="14090" width="5.5703125" style="16" bestFit="1" customWidth="1"/>
    <col min="14091" max="14091" width="5.28515625" style="16" customWidth="1"/>
    <col min="14092" max="14094" width="5.42578125" style="16" bestFit="1" customWidth="1"/>
    <col min="14095" max="14095" width="3.7109375" style="16" customWidth="1"/>
    <col min="14096" max="14099" width="5.28515625" style="16" customWidth="1"/>
    <col min="14100" max="14102" width="5.42578125" style="16" bestFit="1" customWidth="1"/>
    <col min="14103" max="14103" width="6.42578125" style="16" bestFit="1" customWidth="1"/>
    <col min="14104" max="14104" width="5.42578125" style="16" customWidth="1"/>
    <col min="14105" max="14105" width="3.28515625" style="16" customWidth="1"/>
    <col min="14106" max="14106" width="5.140625" style="16" customWidth="1"/>
    <col min="14107" max="14107" width="5.7109375" style="16" customWidth="1"/>
    <col min="14108" max="14109" width="5.28515625" style="16" customWidth="1"/>
    <col min="14110" max="14110" width="5.5703125" style="16" customWidth="1"/>
    <col min="14111" max="14111" width="5.140625" style="16" customWidth="1"/>
    <col min="14112" max="14112" width="3.85546875" style="16" customWidth="1"/>
    <col min="14113" max="14113" width="6.140625" style="16" customWidth="1"/>
    <col min="14114" max="14114" width="5.42578125" style="16" bestFit="1" customWidth="1"/>
    <col min="14115" max="14115" width="4.28515625" style="16" customWidth="1"/>
    <col min="14116" max="14116" width="3.85546875" style="16" customWidth="1"/>
    <col min="14117" max="14335" width="11.42578125" style="16"/>
    <col min="14336" max="14336" width="4.28515625" style="16" bestFit="1" customWidth="1"/>
    <col min="14337" max="14337" width="11.42578125" style="16" customWidth="1"/>
    <col min="14338" max="14338" width="5" style="16" customWidth="1"/>
    <col min="14339" max="14339" width="5.140625" style="16" customWidth="1"/>
    <col min="14340" max="14340" width="5.7109375" style="16" bestFit="1" customWidth="1"/>
    <col min="14341" max="14341" width="5.7109375" style="16" customWidth="1"/>
    <col min="14342" max="14342" width="5.5703125" style="16" bestFit="1" customWidth="1"/>
    <col min="14343" max="14343" width="5.7109375" style="16" customWidth="1"/>
    <col min="14344" max="14344" width="5.42578125" style="16" customWidth="1"/>
    <col min="14345" max="14345" width="5.28515625" style="16" customWidth="1"/>
    <col min="14346" max="14346" width="5.5703125" style="16" bestFit="1" customWidth="1"/>
    <col min="14347" max="14347" width="5.28515625" style="16" customWidth="1"/>
    <col min="14348" max="14350" width="5.42578125" style="16" bestFit="1" customWidth="1"/>
    <col min="14351" max="14351" width="3.7109375" style="16" customWidth="1"/>
    <col min="14352" max="14355" width="5.28515625" style="16" customWidth="1"/>
    <col min="14356" max="14358" width="5.42578125" style="16" bestFit="1" customWidth="1"/>
    <col min="14359" max="14359" width="6.42578125" style="16" bestFit="1" customWidth="1"/>
    <col min="14360" max="14360" width="5.42578125" style="16" customWidth="1"/>
    <col min="14361" max="14361" width="3.28515625" style="16" customWidth="1"/>
    <col min="14362" max="14362" width="5.140625" style="16" customWidth="1"/>
    <col min="14363" max="14363" width="5.7109375" style="16" customWidth="1"/>
    <col min="14364" max="14365" width="5.28515625" style="16" customWidth="1"/>
    <col min="14366" max="14366" width="5.5703125" style="16" customWidth="1"/>
    <col min="14367" max="14367" width="5.140625" style="16" customWidth="1"/>
    <col min="14368" max="14368" width="3.85546875" style="16" customWidth="1"/>
    <col min="14369" max="14369" width="6.140625" style="16" customWidth="1"/>
    <col min="14370" max="14370" width="5.42578125" style="16" bestFit="1" customWidth="1"/>
    <col min="14371" max="14371" width="4.28515625" style="16" customWidth="1"/>
    <col min="14372" max="14372" width="3.85546875" style="16" customWidth="1"/>
    <col min="14373" max="14591" width="11.42578125" style="16"/>
    <col min="14592" max="14592" width="4.28515625" style="16" bestFit="1" customWidth="1"/>
    <col min="14593" max="14593" width="11.42578125" style="16" customWidth="1"/>
    <col min="14594" max="14594" width="5" style="16" customWidth="1"/>
    <col min="14595" max="14595" width="5.140625" style="16" customWidth="1"/>
    <col min="14596" max="14596" width="5.7109375" style="16" bestFit="1" customWidth="1"/>
    <col min="14597" max="14597" width="5.7109375" style="16" customWidth="1"/>
    <col min="14598" max="14598" width="5.5703125" style="16" bestFit="1" customWidth="1"/>
    <col min="14599" max="14599" width="5.7109375" style="16" customWidth="1"/>
    <col min="14600" max="14600" width="5.42578125" style="16" customWidth="1"/>
    <col min="14601" max="14601" width="5.28515625" style="16" customWidth="1"/>
    <col min="14602" max="14602" width="5.5703125" style="16" bestFit="1" customWidth="1"/>
    <col min="14603" max="14603" width="5.28515625" style="16" customWidth="1"/>
    <col min="14604" max="14606" width="5.42578125" style="16" bestFit="1" customWidth="1"/>
    <col min="14607" max="14607" width="3.7109375" style="16" customWidth="1"/>
    <col min="14608" max="14611" width="5.28515625" style="16" customWidth="1"/>
    <col min="14612" max="14614" width="5.42578125" style="16" bestFit="1" customWidth="1"/>
    <col min="14615" max="14615" width="6.42578125" style="16" bestFit="1" customWidth="1"/>
    <col min="14616" max="14616" width="5.42578125" style="16" customWidth="1"/>
    <col min="14617" max="14617" width="3.28515625" style="16" customWidth="1"/>
    <col min="14618" max="14618" width="5.140625" style="16" customWidth="1"/>
    <col min="14619" max="14619" width="5.7109375" style="16" customWidth="1"/>
    <col min="14620" max="14621" width="5.28515625" style="16" customWidth="1"/>
    <col min="14622" max="14622" width="5.5703125" style="16" customWidth="1"/>
    <col min="14623" max="14623" width="5.140625" style="16" customWidth="1"/>
    <col min="14624" max="14624" width="3.85546875" style="16" customWidth="1"/>
    <col min="14625" max="14625" width="6.140625" style="16" customWidth="1"/>
    <col min="14626" max="14626" width="5.42578125" style="16" bestFit="1" customWidth="1"/>
    <col min="14627" max="14627" width="4.28515625" style="16" customWidth="1"/>
    <col min="14628" max="14628" width="3.85546875" style="16" customWidth="1"/>
    <col min="14629" max="14847" width="11.42578125" style="16"/>
    <col min="14848" max="14848" width="4.28515625" style="16" bestFit="1" customWidth="1"/>
    <col min="14849" max="14849" width="11.42578125" style="16" customWidth="1"/>
    <col min="14850" max="14850" width="5" style="16" customWidth="1"/>
    <col min="14851" max="14851" width="5.140625" style="16" customWidth="1"/>
    <col min="14852" max="14852" width="5.7109375" style="16" bestFit="1" customWidth="1"/>
    <col min="14853" max="14853" width="5.7109375" style="16" customWidth="1"/>
    <col min="14854" max="14854" width="5.5703125" style="16" bestFit="1" customWidth="1"/>
    <col min="14855" max="14855" width="5.7109375" style="16" customWidth="1"/>
    <col min="14856" max="14856" width="5.42578125" style="16" customWidth="1"/>
    <col min="14857" max="14857" width="5.28515625" style="16" customWidth="1"/>
    <col min="14858" max="14858" width="5.5703125" style="16" bestFit="1" customWidth="1"/>
    <col min="14859" max="14859" width="5.28515625" style="16" customWidth="1"/>
    <col min="14860" max="14862" width="5.42578125" style="16" bestFit="1" customWidth="1"/>
    <col min="14863" max="14863" width="3.7109375" style="16" customWidth="1"/>
    <col min="14864" max="14867" width="5.28515625" style="16" customWidth="1"/>
    <col min="14868" max="14870" width="5.42578125" style="16" bestFit="1" customWidth="1"/>
    <col min="14871" max="14871" width="6.42578125" style="16" bestFit="1" customWidth="1"/>
    <col min="14872" max="14872" width="5.42578125" style="16" customWidth="1"/>
    <col min="14873" max="14873" width="3.28515625" style="16" customWidth="1"/>
    <col min="14874" max="14874" width="5.140625" style="16" customWidth="1"/>
    <col min="14875" max="14875" width="5.7109375" style="16" customWidth="1"/>
    <col min="14876" max="14877" width="5.28515625" style="16" customWidth="1"/>
    <col min="14878" max="14878" width="5.5703125" style="16" customWidth="1"/>
    <col min="14879" max="14879" width="5.140625" style="16" customWidth="1"/>
    <col min="14880" max="14880" width="3.85546875" style="16" customWidth="1"/>
    <col min="14881" max="14881" width="6.140625" style="16" customWidth="1"/>
    <col min="14882" max="14882" width="5.42578125" style="16" bestFit="1" customWidth="1"/>
    <col min="14883" max="14883" width="4.28515625" style="16" customWidth="1"/>
    <col min="14884" max="14884" width="3.85546875" style="16" customWidth="1"/>
    <col min="14885" max="15103" width="11.42578125" style="16"/>
    <col min="15104" max="15104" width="4.28515625" style="16" bestFit="1" customWidth="1"/>
    <col min="15105" max="15105" width="11.42578125" style="16" customWidth="1"/>
    <col min="15106" max="15106" width="5" style="16" customWidth="1"/>
    <col min="15107" max="15107" width="5.140625" style="16" customWidth="1"/>
    <col min="15108" max="15108" width="5.7109375" style="16" bestFit="1" customWidth="1"/>
    <col min="15109" max="15109" width="5.7109375" style="16" customWidth="1"/>
    <col min="15110" max="15110" width="5.5703125" style="16" bestFit="1" customWidth="1"/>
    <col min="15111" max="15111" width="5.7109375" style="16" customWidth="1"/>
    <col min="15112" max="15112" width="5.42578125" style="16" customWidth="1"/>
    <col min="15113" max="15113" width="5.28515625" style="16" customWidth="1"/>
    <col min="15114" max="15114" width="5.5703125" style="16" bestFit="1" customWidth="1"/>
    <col min="15115" max="15115" width="5.28515625" style="16" customWidth="1"/>
    <col min="15116" max="15118" width="5.42578125" style="16" bestFit="1" customWidth="1"/>
    <col min="15119" max="15119" width="3.7109375" style="16" customWidth="1"/>
    <col min="15120" max="15123" width="5.28515625" style="16" customWidth="1"/>
    <col min="15124" max="15126" width="5.42578125" style="16" bestFit="1" customWidth="1"/>
    <col min="15127" max="15127" width="6.42578125" style="16" bestFit="1" customWidth="1"/>
    <col min="15128" max="15128" width="5.42578125" style="16" customWidth="1"/>
    <col min="15129" max="15129" width="3.28515625" style="16" customWidth="1"/>
    <col min="15130" max="15130" width="5.140625" style="16" customWidth="1"/>
    <col min="15131" max="15131" width="5.7109375" style="16" customWidth="1"/>
    <col min="15132" max="15133" width="5.28515625" style="16" customWidth="1"/>
    <col min="15134" max="15134" width="5.5703125" style="16" customWidth="1"/>
    <col min="15135" max="15135" width="5.140625" style="16" customWidth="1"/>
    <col min="15136" max="15136" width="3.85546875" style="16" customWidth="1"/>
    <col min="15137" max="15137" width="6.140625" style="16" customWidth="1"/>
    <col min="15138" max="15138" width="5.42578125" style="16" bestFit="1" customWidth="1"/>
    <col min="15139" max="15139" width="4.28515625" style="16" customWidth="1"/>
    <col min="15140" max="15140" width="3.85546875" style="16" customWidth="1"/>
    <col min="15141" max="15359" width="11.42578125" style="16"/>
    <col min="15360" max="15360" width="4.28515625" style="16" bestFit="1" customWidth="1"/>
    <col min="15361" max="15361" width="11.42578125" style="16" customWidth="1"/>
    <col min="15362" max="15362" width="5" style="16" customWidth="1"/>
    <col min="15363" max="15363" width="5.140625" style="16" customWidth="1"/>
    <col min="15364" max="15364" width="5.7109375" style="16" bestFit="1" customWidth="1"/>
    <col min="15365" max="15365" width="5.7109375" style="16" customWidth="1"/>
    <col min="15366" max="15366" width="5.5703125" style="16" bestFit="1" customWidth="1"/>
    <col min="15367" max="15367" width="5.7109375" style="16" customWidth="1"/>
    <col min="15368" max="15368" width="5.42578125" style="16" customWidth="1"/>
    <col min="15369" max="15369" width="5.28515625" style="16" customWidth="1"/>
    <col min="15370" max="15370" width="5.5703125" style="16" bestFit="1" customWidth="1"/>
    <col min="15371" max="15371" width="5.28515625" style="16" customWidth="1"/>
    <col min="15372" max="15374" width="5.42578125" style="16" bestFit="1" customWidth="1"/>
    <col min="15375" max="15375" width="3.7109375" style="16" customWidth="1"/>
    <col min="15376" max="15379" width="5.28515625" style="16" customWidth="1"/>
    <col min="15380" max="15382" width="5.42578125" style="16" bestFit="1" customWidth="1"/>
    <col min="15383" max="15383" width="6.42578125" style="16" bestFit="1" customWidth="1"/>
    <col min="15384" max="15384" width="5.42578125" style="16" customWidth="1"/>
    <col min="15385" max="15385" width="3.28515625" style="16" customWidth="1"/>
    <col min="15386" max="15386" width="5.140625" style="16" customWidth="1"/>
    <col min="15387" max="15387" width="5.7109375" style="16" customWidth="1"/>
    <col min="15388" max="15389" width="5.28515625" style="16" customWidth="1"/>
    <col min="15390" max="15390" width="5.5703125" style="16" customWidth="1"/>
    <col min="15391" max="15391" width="5.140625" style="16" customWidth="1"/>
    <col min="15392" max="15392" width="3.85546875" style="16" customWidth="1"/>
    <col min="15393" max="15393" width="6.140625" style="16" customWidth="1"/>
    <col min="15394" max="15394" width="5.42578125" style="16" bestFit="1" customWidth="1"/>
    <col min="15395" max="15395" width="4.28515625" style="16" customWidth="1"/>
    <col min="15396" max="15396" width="3.85546875" style="16" customWidth="1"/>
    <col min="15397" max="15615" width="11.42578125" style="16"/>
    <col min="15616" max="15616" width="4.28515625" style="16" bestFit="1" customWidth="1"/>
    <col min="15617" max="15617" width="11.42578125" style="16" customWidth="1"/>
    <col min="15618" max="15618" width="5" style="16" customWidth="1"/>
    <col min="15619" max="15619" width="5.140625" style="16" customWidth="1"/>
    <col min="15620" max="15620" width="5.7109375" style="16" bestFit="1" customWidth="1"/>
    <col min="15621" max="15621" width="5.7109375" style="16" customWidth="1"/>
    <col min="15622" max="15622" width="5.5703125" style="16" bestFit="1" customWidth="1"/>
    <col min="15623" max="15623" width="5.7109375" style="16" customWidth="1"/>
    <col min="15624" max="15624" width="5.42578125" style="16" customWidth="1"/>
    <col min="15625" max="15625" width="5.28515625" style="16" customWidth="1"/>
    <col min="15626" max="15626" width="5.5703125" style="16" bestFit="1" customWidth="1"/>
    <col min="15627" max="15627" width="5.28515625" style="16" customWidth="1"/>
    <col min="15628" max="15630" width="5.42578125" style="16" bestFit="1" customWidth="1"/>
    <col min="15631" max="15631" width="3.7109375" style="16" customWidth="1"/>
    <col min="15632" max="15635" width="5.28515625" style="16" customWidth="1"/>
    <col min="15636" max="15638" width="5.42578125" style="16" bestFit="1" customWidth="1"/>
    <col min="15639" max="15639" width="6.42578125" style="16" bestFit="1" customWidth="1"/>
    <col min="15640" max="15640" width="5.42578125" style="16" customWidth="1"/>
    <col min="15641" max="15641" width="3.28515625" style="16" customWidth="1"/>
    <col min="15642" max="15642" width="5.140625" style="16" customWidth="1"/>
    <col min="15643" max="15643" width="5.7109375" style="16" customWidth="1"/>
    <col min="15644" max="15645" width="5.28515625" style="16" customWidth="1"/>
    <col min="15646" max="15646" width="5.5703125" style="16" customWidth="1"/>
    <col min="15647" max="15647" width="5.140625" style="16" customWidth="1"/>
    <col min="15648" max="15648" width="3.85546875" style="16" customWidth="1"/>
    <col min="15649" max="15649" width="6.140625" style="16" customWidth="1"/>
    <col min="15650" max="15650" width="5.42578125" style="16" bestFit="1" customWidth="1"/>
    <col min="15651" max="15651" width="4.28515625" style="16" customWidth="1"/>
    <col min="15652" max="15652" width="3.85546875" style="16" customWidth="1"/>
    <col min="15653" max="15871" width="11.42578125" style="16"/>
    <col min="15872" max="15872" width="4.28515625" style="16" bestFit="1" customWidth="1"/>
    <col min="15873" max="15873" width="11.42578125" style="16" customWidth="1"/>
    <col min="15874" max="15874" width="5" style="16" customWidth="1"/>
    <col min="15875" max="15875" width="5.140625" style="16" customWidth="1"/>
    <col min="15876" max="15876" width="5.7109375" style="16" bestFit="1" customWidth="1"/>
    <col min="15877" max="15877" width="5.7109375" style="16" customWidth="1"/>
    <col min="15878" max="15878" width="5.5703125" style="16" bestFit="1" customWidth="1"/>
    <col min="15879" max="15879" width="5.7109375" style="16" customWidth="1"/>
    <col min="15880" max="15880" width="5.42578125" style="16" customWidth="1"/>
    <col min="15881" max="15881" width="5.28515625" style="16" customWidth="1"/>
    <col min="15882" max="15882" width="5.5703125" style="16" bestFit="1" customWidth="1"/>
    <col min="15883" max="15883" width="5.28515625" style="16" customWidth="1"/>
    <col min="15884" max="15886" width="5.42578125" style="16" bestFit="1" customWidth="1"/>
    <col min="15887" max="15887" width="3.7109375" style="16" customWidth="1"/>
    <col min="15888" max="15891" width="5.28515625" style="16" customWidth="1"/>
    <col min="15892" max="15894" width="5.42578125" style="16" bestFit="1" customWidth="1"/>
    <col min="15895" max="15895" width="6.42578125" style="16" bestFit="1" customWidth="1"/>
    <col min="15896" max="15896" width="5.42578125" style="16" customWidth="1"/>
    <col min="15897" max="15897" width="3.28515625" style="16" customWidth="1"/>
    <col min="15898" max="15898" width="5.140625" style="16" customWidth="1"/>
    <col min="15899" max="15899" width="5.7109375" style="16" customWidth="1"/>
    <col min="15900" max="15901" width="5.28515625" style="16" customWidth="1"/>
    <col min="15902" max="15902" width="5.5703125" style="16" customWidth="1"/>
    <col min="15903" max="15903" width="5.140625" style="16" customWidth="1"/>
    <col min="15904" max="15904" width="3.85546875" style="16" customWidth="1"/>
    <col min="15905" max="15905" width="6.140625" style="16" customWidth="1"/>
    <col min="15906" max="15906" width="5.42578125" style="16" bestFit="1" customWidth="1"/>
    <col min="15907" max="15907" width="4.28515625" style="16" customWidth="1"/>
    <col min="15908" max="15908" width="3.85546875" style="16" customWidth="1"/>
    <col min="15909" max="16127" width="11.42578125" style="16"/>
    <col min="16128" max="16128" width="4.28515625" style="16" bestFit="1" customWidth="1"/>
    <col min="16129" max="16129" width="11.42578125" style="16" customWidth="1"/>
    <col min="16130" max="16130" width="5" style="16" customWidth="1"/>
    <col min="16131" max="16131" width="5.140625" style="16" customWidth="1"/>
    <col min="16132" max="16132" width="5.7109375" style="16" bestFit="1" customWidth="1"/>
    <col min="16133" max="16133" width="5.7109375" style="16" customWidth="1"/>
    <col min="16134" max="16134" width="5.5703125" style="16" bestFit="1" customWidth="1"/>
    <col min="16135" max="16135" width="5.7109375" style="16" customWidth="1"/>
    <col min="16136" max="16136" width="5.42578125" style="16" customWidth="1"/>
    <col min="16137" max="16137" width="5.28515625" style="16" customWidth="1"/>
    <col min="16138" max="16138" width="5.5703125" style="16" bestFit="1" customWidth="1"/>
    <col min="16139" max="16139" width="5.28515625" style="16" customWidth="1"/>
    <col min="16140" max="16142" width="5.42578125" style="16" bestFit="1" customWidth="1"/>
    <col min="16143" max="16143" width="3.7109375" style="16" customWidth="1"/>
    <col min="16144" max="16147" width="5.28515625" style="16" customWidth="1"/>
    <col min="16148" max="16150" width="5.42578125" style="16" bestFit="1" customWidth="1"/>
    <col min="16151" max="16151" width="6.42578125" style="16" bestFit="1" customWidth="1"/>
    <col min="16152" max="16152" width="5.42578125" style="16" customWidth="1"/>
    <col min="16153" max="16153" width="3.28515625" style="16" customWidth="1"/>
    <col min="16154" max="16154" width="5.140625" style="16" customWidth="1"/>
    <col min="16155" max="16155" width="5.7109375" style="16" customWidth="1"/>
    <col min="16156" max="16157" width="5.28515625" style="16" customWidth="1"/>
    <col min="16158" max="16158" width="5.5703125" style="16" customWidth="1"/>
    <col min="16159" max="16159" width="5.140625" style="16" customWidth="1"/>
    <col min="16160" max="16160" width="3.85546875" style="16" customWidth="1"/>
    <col min="16161" max="16161" width="6.140625" style="16" customWidth="1"/>
    <col min="16162" max="16162" width="5.42578125" style="16" bestFit="1" customWidth="1"/>
    <col min="16163" max="16163" width="4.28515625" style="16" customWidth="1"/>
    <col min="16164" max="16164" width="3.85546875" style="16" customWidth="1"/>
    <col min="16165" max="16384" width="11.42578125" style="16"/>
  </cols>
  <sheetData>
    <row r="1" spans="1:36" s="17" customFormat="1" ht="12">
      <c r="A1" s="440" t="s">
        <v>6</v>
      </c>
      <c r="B1" s="440"/>
      <c r="C1" s="375" t="str">
        <f>IF(المدخلات!I2&lt;&gt;"",المدخلات!I2,"")</f>
        <v/>
      </c>
      <c r="D1" s="375"/>
      <c r="E1" s="375"/>
      <c r="F1" s="375"/>
      <c r="G1" s="75"/>
      <c r="H1" s="440" t="s">
        <v>7</v>
      </c>
      <c r="I1" s="440"/>
      <c r="J1" s="375" t="str">
        <f>IF(المدخلات!I3&lt;&gt;"",المدخلات!I3,"")</f>
        <v/>
      </c>
      <c r="K1" s="375"/>
      <c r="L1" s="375"/>
      <c r="M1" s="375"/>
      <c r="N1" s="75"/>
      <c r="O1" s="440" t="s">
        <v>8</v>
      </c>
      <c r="P1" s="440"/>
      <c r="Q1" s="375" t="str">
        <f>IF(المدخلات!I4&lt;&gt;"",المدخلات!I4,"")</f>
        <v/>
      </c>
      <c r="R1" s="375"/>
      <c r="S1" s="375"/>
      <c r="T1" s="75"/>
      <c r="U1" s="440" t="s">
        <v>9</v>
      </c>
      <c r="V1" s="440"/>
      <c r="W1" s="375" t="str">
        <f>IF(المدخلات!I5&lt;&gt;"",المدخلات!I5,"")</f>
        <v>2019-2018</v>
      </c>
      <c r="X1" s="375"/>
      <c r="Y1" s="375"/>
      <c r="Z1" s="75"/>
      <c r="AA1" s="75"/>
      <c r="AB1" s="75"/>
    </row>
    <row r="2" spans="1:36" s="79" customFormat="1" ht="8.25" customHeight="1">
      <c r="A2" s="76"/>
      <c r="B2" s="53"/>
      <c r="C2" s="53"/>
      <c r="D2" s="77"/>
      <c r="E2" s="77"/>
      <c r="F2" s="77"/>
      <c r="G2" s="77"/>
      <c r="H2" s="53"/>
      <c r="I2" s="77"/>
      <c r="J2" s="77"/>
      <c r="K2" s="77"/>
      <c r="L2" s="77"/>
      <c r="M2" s="77"/>
      <c r="N2" s="77"/>
      <c r="O2" s="53"/>
      <c r="P2" s="76"/>
      <c r="Q2" s="53"/>
      <c r="R2" s="53"/>
      <c r="S2" s="77"/>
      <c r="T2" s="77"/>
      <c r="U2" s="77"/>
      <c r="V2" s="53"/>
      <c r="W2" s="76"/>
      <c r="X2" s="53"/>
      <c r="Y2" s="77"/>
      <c r="Z2" s="77"/>
      <c r="AA2" s="78"/>
      <c r="AB2" s="77"/>
      <c r="AC2" s="77"/>
    </row>
    <row r="3" spans="1:36" s="17" customFormat="1" ht="12">
      <c r="B3" s="74"/>
      <c r="C3" s="74"/>
      <c r="D3" s="376" t="s">
        <v>16</v>
      </c>
      <c r="E3" s="376"/>
      <c r="F3" s="376"/>
      <c r="G3" s="376"/>
      <c r="H3" s="376"/>
      <c r="I3" s="376"/>
      <c r="J3" s="376"/>
      <c r="K3" s="377" t="s">
        <v>66</v>
      </c>
      <c r="L3" s="377"/>
      <c r="M3" s="377"/>
      <c r="N3" s="377"/>
      <c r="O3" s="377"/>
      <c r="P3" s="377"/>
      <c r="Q3" s="381" t="s">
        <v>18</v>
      </c>
      <c r="R3" s="382"/>
      <c r="S3" s="382"/>
      <c r="T3" s="382"/>
      <c r="U3" s="382"/>
      <c r="V3" s="382"/>
      <c r="W3" s="383"/>
      <c r="X3" s="378" t="s">
        <v>120</v>
      </c>
      <c r="Y3" s="379"/>
      <c r="Z3" s="379"/>
      <c r="AA3" s="379"/>
      <c r="AB3" s="379"/>
      <c r="AC3" s="380"/>
      <c r="AD3" s="371" t="s">
        <v>19</v>
      </c>
      <c r="AE3" s="371"/>
      <c r="AF3" s="371"/>
      <c r="AG3" s="371"/>
    </row>
    <row r="4" spans="1:36" s="116" customFormat="1" ht="37.5" customHeight="1">
      <c r="A4" s="102" t="s">
        <v>0</v>
      </c>
      <c r="B4" s="103" t="s">
        <v>105</v>
      </c>
      <c r="C4" s="102" t="s">
        <v>20</v>
      </c>
      <c r="D4" s="104" t="s">
        <v>21</v>
      </c>
      <c r="E4" s="105" t="s">
        <v>22</v>
      </c>
      <c r="F4" s="105" t="s">
        <v>23</v>
      </c>
      <c r="G4" s="105" t="s">
        <v>24</v>
      </c>
      <c r="H4" s="106" t="s">
        <v>25</v>
      </c>
      <c r="I4" s="106" t="s">
        <v>26</v>
      </c>
      <c r="J4" s="107" t="s">
        <v>27</v>
      </c>
      <c r="K4" s="108" t="s">
        <v>28</v>
      </c>
      <c r="L4" s="109" t="s">
        <v>29</v>
      </c>
      <c r="M4" s="109" t="s">
        <v>30</v>
      </c>
      <c r="N4" s="106" t="s">
        <v>25</v>
      </c>
      <c r="O4" s="106" t="s">
        <v>26</v>
      </c>
      <c r="P4" s="107" t="s">
        <v>27</v>
      </c>
      <c r="Q4" s="110" t="s">
        <v>31</v>
      </c>
      <c r="R4" s="111" t="s">
        <v>32</v>
      </c>
      <c r="S4" s="111" t="s">
        <v>33</v>
      </c>
      <c r="T4" s="111" t="s">
        <v>34</v>
      </c>
      <c r="U4" s="106" t="s">
        <v>25</v>
      </c>
      <c r="V4" s="106" t="s">
        <v>26</v>
      </c>
      <c r="W4" s="112" t="s">
        <v>27</v>
      </c>
      <c r="X4" s="114" t="s">
        <v>71</v>
      </c>
      <c r="Y4" s="114" t="s">
        <v>36</v>
      </c>
      <c r="Z4" s="115" t="s">
        <v>72</v>
      </c>
      <c r="AA4" s="106" t="s">
        <v>25</v>
      </c>
      <c r="AB4" s="106" t="s">
        <v>26</v>
      </c>
      <c r="AC4" s="106" t="s">
        <v>27</v>
      </c>
      <c r="AD4" s="106" t="s">
        <v>38</v>
      </c>
      <c r="AE4" s="106" t="s">
        <v>39</v>
      </c>
      <c r="AF4" s="106" t="s">
        <v>40</v>
      </c>
      <c r="AG4" s="113" t="s">
        <v>41</v>
      </c>
    </row>
    <row r="5" spans="1:36" s="81" customFormat="1">
      <c r="A5" s="82">
        <f>IF(المدخلات!C2&lt;&gt;0,المدخلات!C2,"")</f>
        <v>1</v>
      </c>
      <c r="B5" s="26" t="str">
        <f>IF(المدخلات!D2&lt;&gt;"",المدخلات!D2,"")</f>
        <v/>
      </c>
      <c r="C5" s="27" t="str">
        <f>IF(المدخلات!E2&lt;&gt;"",المدخلات!E2,"")</f>
        <v/>
      </c>
      <c r="D5" s="28"/>
      <c r="E5" s="28"/>
      <c r="F5" s="28"/>
      <c r="G5" s="28"/>
      <c r="H5" s="29">
        <f>IF(A5&lt;&gt;"",SUM(D5:G5),"")</f>
        <v>0</v>
      </c>
      <c r="I5" s="30">
        <f>IF(A5&lt;&gt;"",(D5+E5+F5+G5)/4,"")</f>
        <v>0</v>
      </c>
      <c r="J5" s="31">
        <f>IF(A5&lt;&gt;"",RANK(I5,I$5:I$44,0),"")</f>
        <v>1</v>
      </c>
      <c r="K5" s="28"/>
      <c r="L5" s="28"/>
      <c r="M5" s="28"/>
      <c r="N5" s="29">
        <f>IF(A5&lt;&gt;"",SUM(K5:M5),"")</f>
        <v>0</v>
      </c>
      <c r="O5" s="30">
        <f>IF(A5&lt;&gt;"",(K5+L5+M5)/3,"")</f>
        <v>0</v>
      </c>
      <c r="P5" s="31">
        <f>IF(A5&lt;&gt;"",RANK(O5,O$5:O$44,0),"")</f>
        <v>1</v>
      </c>
      <c r="Q5" s="28"/>
      <c r="R5" s="28"/>
      <c r="S5" s="28"/>
      <c r="T5" s="28"/>
      <c r="U5" s="29">
        <f t="shared" ref="U5:U44" si="0">IF(A5&lt;&gt;"",IF(T5&lt;&gt;7.77,SUM(Q5:T5),SUM(Q5:S5)),"")</f>
        <v>0</v>
      </c>
      <c r="V5" s="30">
        <f>IF(A5&lt;&gt;"",IF(T5=7.77,U5/3,U5/4),"")</f>
        <v>0</v>
      </c>
      <c r="W5" s="32">
        <f t="shared" ref="W5:W44" si="1">IF(A5&lt;&gt;"",RANK(V5,V$5:V$44,0),"")</f>
        <v>1</v>
      </c>
      <c r="X5" s="33"/>
      <c r="Y5" s="33"/>
      <c r="Z5" s="33"/>
      <c r="AA5" s="34">
        <f t="shared" ref="AA5:AA44" si="2">IF(A5&lt;&gt;"",SUM(X5:Z5),"")</f>
        <v>0</v>
      </c>
      <c r="AB5" s="34">
        <f t="shared" ref="AB5:AB44" si="3">IF(A5&lt;&gt;"",AA5/3,"")</f>
        <v>0</v>
      </c>
      <c r="AC5" s="35">
        <f t="shared" ref="AC5:AC44" si="4">IF(A5&lt;&gt;"",RANK(AB5,AB$5:AB$44,0),"")</f>
        <v>1</v>
      </c>
      <c r="AD5" s="34">
        <f t="shared" ref="AD5:AD44" si="5">IF(A5&lt;&gt;"",I5*2+O5*2+V5+AB5*1.5,"")</f>
        <v>0</v>
      </c>
      <c r="AE5" s="34">
        <f t="shared" ref="AE5:AE44" si="6">IF(A5&lt;&gt;"",(I5*2+O5*2+V5+AB5*1.5)/6.5,"")</f>
        <v>0</v>
      </c>
      <c r="AF5" s="36">
        <f t="shared" ref="AF5:AF44" si="7">IF(A5&lt;&gt;"",RANK(AE5,AE$5:AE$44,0),"")</f>
        <v>1</v>
      </c>
      <c r="AG5" s="37" t="str">
        <f t="shared" ref="AG5:AG44" si="8">IF(A5&lt;&gt;"",IF(AE5&gt;=16,"شكر",IF(AE5&gt;=15,"شرف",IF(AE5&gt;=14,"تشجيع",IF(AE5&gt;=13,"رضا","")))),"")</f>
        <v/>
      </c>
    </row>
    <row r="6" spans="1:36" s="81" customFormat="1">
      <c r="A6" s="82">
        <f>IF(المدخلات!C3&lt;&gt;0,المدخلات!C3,"")</f>
        <v>2</v>
      </c>
      <c r="B6" s="26" t="str">
        <f>IF(المدخلات!D3&lt;&gt;"",المدخلات!D3,"")</f>
        <v/>
      </c>
      <c r="C6" s="27" t="str">
        <f>IF(المدخلات!E3&lt;&gt;"",المدخلات!E3,"")</f>
        <v/>
      </c>
      <c r="D6" s="28"/>
      <c r="E6" s="28"/>
      <c r="F6" s="28"/>
      <c r="G6" s="28"/>
      <c r="H6" s="29">
        <f t="shared" ref="H6:H44" si="9">IF(A6&lt;&gt;"",SUM(D6:G6),"")</f>
        <v>0</v>
      </c>
      <c r="I6" s="30">
        <f t="shared" ref="I6:I44" si="10">IF(A6&lt;&gt;"",(D6+E6+F6+G6)/4,"")</f>
        <v>0</v>
      </c>
      <c r="J6" s="31">
        <f t="shared" ref="J6:J44" si="11">IF(A6&lt;&gt;"",RANK(I6,I$5:I$44,0),"")</f>
        <v>1</v>
      </c>
      <c r="K6" s="28"/>
      <c r="L6" s="28"/>
      <c r="M6" s="28"/>
      <c r="N6" s="29">
        <f t="shared" ref="N6:N39" si="12">IF(A6&lt;&gt;"",SUM(K6:M6),"")</f>
        <v>0</v>
      </c>
      <c r="O6" s="30">
        <f t="shared" ref="O6:O44" si="13">IF(A6&lt;&gt;"",(K6+L6+M6)/3,"")</f>
        <v>0</v>
      </c>
      <c r="P6" s="31">
        <f t="shared" ref="P6:P44" si="14">IF(A6&lt;&gt;"",RANK(O6,O$5:O$44,0),"")</f>
        <v>1</v>
      </c>
      <c r="Q6" s="28"/>
      <c r="R6" s="28"/>
      <c r="S6" s="28"/>
      <c r="T6" s="28"/>
      <c r="U6" s="29">
        <f t="shared" si="0"/>
        <v>0</v>
      </c>
      <c r="V6" s="30">
        <f t="shared" ref="V6:V44" si="15">IF(A6&lt;&gt;"",IF(T6=7.77,U6/3,U6/4),"")</f>
        <v>0</v>
      </c>
      <c r="W6" s="32">
        <f t="shared" si="1"/>
        <v>1</v>
      </c>
      <c r="X6" s="33"/>
      <c r="Y6" s="33"/>
      <c r="Z6" s="33"/>
      <c r="AA6" s="34">
        <f t="shared" si="2"/>
        <v>0</v>
      </c>
      <c r="AB6" s="34">
        <f t="shared" si="3"/>
        <v>0</v>
      </c>
      <c r="AC6" s="35">
        <f t="shared" si="4"/>
        <v>1</v>
      </c>
      <c r="AD6" s="34">
        <f t="shared" si="5"/>
        <v>0</v>
      </c>
      <c r="AE6" s="34">
        <f t="shared" si="6"/>
        <v>0</v>
      </c>
      <c r="AF6" s="36">
        <f t="shared" si="7"/>
        <v>1</v>
      </c>
      <c r="AG6" s="37" t="str">
        <f t="shared" si="8"/>
        <v/>
      </c>
    </row>
    <row r="7" spans="1:36" s="81" customFormat="1">
      <c r="A7" s="82">
        <f>IF(المدخلات!C4&lt;&gt;0,المدخلات!C4,"")</f>
        <v>3</v>
      </c>
      <c r="B7" s="26" t="str">
        <f>IF(المدخلات!D4&lt;&gt;"",المدخلات!D4,"")</f>
        <v/>
      </c>
      <c r="C7" s="27" t="str">
        <f>IF(المدخلات!E4&lt;&gt;"",المدخلات!E4,"")</f>
        <v/>
      </c>
      <c r="D7" s="28"/>
      <c r="E7" s="28"/>
      <c r="F7" s="28"/>
      <c r="G7" s="28"/>
      <c r="H7" s="29">
        <f t="shared" si="9"/>
        <v>0</v>
      </c>
      <c r="I7" s="30">
        <f t="shared" si="10"/>
        <v>0</v>
      </c>
      <c r="J7" s="31">
        <f t="shared" si="11"/>
        <v>1</v>
      </c>
      <c r="K7" s="28"/>
      <c r="L7" s="28"/>
      <c r="M7" s="28"/>
      <c r="N7" s="29">
        <f t="shared" si="12"/>
        <v>0</v>
      </c>
      <c r="O7" s="30">
        <f t="shared" si="13"/>
        <v>0</v>
      </c>
      <c r="P7" s="31">
        <f t="shared" si="14"/>
        <v>1</v>
      </c>
      <c r="Q7" s="28"/>
      <c r="R7" s="28"/>
      <c r="S7" s="28"/>
      <c r="T7" s="28"/>
      <c r="U7" s="29">
        <f t="shared" si="0"/>
        <v>0</v>
      </c>
      <c r="V7" s="30">
        <f t="shared" si="15"/>
        <v>0</v>
      </c>
      <c r="W7" s="32">
        <f t="shared" si="1"/>
        <v>1</v>
      </c>
      <c r="X7" s="33"/>
      <c r="Y7" s="33"/>
      <c r="Z7" s="33"/>
      <c r="AA7" s="34">
        <f t="shared" si="2"/>
        <v>0</v>
      </c>
      <c r="AB7" s="34">
        <f t="shared" si="3"/>
        <v>0</v>
      </c>
      <c r="AC7" s="35">
        <f t="shared" si="4"/>
        <v>1</v>
      </c>
      <c r="AD7" s="34">
        <f t="shared" si="5"/>
        <v>0</v>
      </c>
      <c r="AE7" s="34">
        <f t="shared" si="6"/>
        <v>0</v>
      </c>
      <c r="AF7" s="36">
        <f t="shared" si="7"/>
        <v>1</v>
      </c>
      <c r="AG7" s="37" t="str">
        <f t="shared" si="8"/>
        <v/>
      </c>
    </row>
    <row r="8" spans="1:36" s="81" customFormat="1">
      <c r="A8" s="82">
        <f>IF(المدخلات!C5&lt;&gt;0,المدخلات!C5,"")</f>
        <v>4</v>
      </c>
      <c r="B8" s="26" t="str">
        <f>IF(المدخلات!D5&lt;&gt;"",المدخلات!D5,"")</f>
        <v/>
      </c>
      <c r="C8" s="27" t="str">
        <f>IF(المدخلات!E5&lt;&gt;"",المدخلات!E5,"")</f>
        <v/>
      </c>
      <c r="D8" s="28"/>
      <c r="E8" s="28"/>
      <c r="F8" s="28"/>
      <c r="G8" s="28"/>
      <c r="H8" s="29">
        <f t="shared" si="9"/>
        <v>0</v>
      </c>
      <c r="I8" s="30">
        <f t="shared" si="10"/>
        <v>0</v>
      </c>
      <c r="J8" s="31">
        <f t="shared" si="11"/>
        <v>1</v>
      </c>
      <c r="K8" s="28"/>
      <c r="L8" s="28"/>
      <c r="M8" s="28"/>
      <c r="N8" s="29">
        <f t="shared" si="12"/>
        <v>0</v>
      </c>
      <c r="O8" s="30">
        <f t="shared" si="13"/>
        <v>0</v>
      </c>
      <c r="P8" s="31">
        <f t="shared" si="14"/>
        <v>1</v>
      </c>
      <c r="Q8" s="28"/>
      <c r="R8" s="28"/>
      <c r="S8" s="28"/>
      <c r="T8" s="28"/>
      <c r="U8" s="29">
        <f t="shared" si="0"/>
        <v>0</v>
      </c>
      <c r="V8" s="30">
        <f t="shared" si="15"/>
        <v>0</v>
      </c>
      <c r="W8" s="32">
        <f t="shared" si="1"/>
        <v>1</v>
      </c>
      <c r="X8" s="33"/>
      <c r="Y8" s="33"/>
      <c r="Z8" s="33"/>
      <c r="AA8" s="34">
        <f t="shared" si="2"/>
        <v>0</v>
      </c>
      <c r="AB8" s="34">
        <f t="shared" si="3"/>
        <v>0</v>
      </c>
      <c r="AC8" s="35">
        <f t="shared" si="4"/>
        <v>1</v>
      </c>
      <c r="AD8" s="34">
        <f t="shared" si="5"/>
        <v>0</v>
      </c>
      <c r="AE8" s="34">
        <f t="shared" si="6"/>
        <v>0</v>
      </c>
      <c r="AF8" s="36">
        <f t="shared" si="7"/>
        <v>1</v>
      </c>
      <c r="AG8" s="37" t="str">
        <f t="shared" si="8"/>
        <v/>
      </c>
    </row>
    <row r="9" spans="1:36" s="81" customFormat="1">
      <c r="A9" s="82">
        <f>IF(المدخلات!C6&lt;&gt;0,المدخلات!C6,"")</f>
        <v>5</v>
      </c>
      <c r="B9" s="26" t="str">
        <f>IF(المدخلات!D6&lt;&gt;"",المدخلات!D6,"")</f>
        <v/>
      </c>
      <c r="C9" s="27" t="str">
        <f>IF(المدخلات!E6&lt;&gt;"",المدخلات!E6,"")</f>
        <v/>
      </c>
      <c r="D9" s="28"/>
      <c r="E9" s="28"/>
      <c r="F9" s="28"/>
      <c r="G9" s="28"/>
      <c r="H9" s="29">
        <f t="shared" si="9"/>
        <v>0</v>
      </c>
      <c r="I9" s="30">
        <f t="shared" si="10"/>
        <v>0</v>
      </c>
      <c r="J9" s="31">
        <f t="shared" si="11"/>
        <v>1</v>
      </c>
      <c r="K9" s="28"/>
      <c r="L9" s="28"/>
      <c r="M9" s="28"/>
      <c r="N9" s="29">
        <f t="shared" si="12"/>
        <v>0</v>
      </c>
      <c r="O9" s="30">
        <f t="shared" si="13"/>
        <v>0</v>
      </c>
      <c r="P9" s="31">
        <f t="shared" si="14"/>
        <v>1</v>
      </c>
      <c r="Q9" s="28"/>
      <c r="R9" s="28"/>
      <c r="S9" s="28"/>
      <c r="T9" s="28"/>
      <c r="U9" s="29">
        <f t="shared" si="0"/>
        <v>0</v>
      </c>
      <c r="V9" s="30">
        <f t="shared" si="15"/>
        <v>0</v>
      </c>
      <c r="W9" s="32">
        <f t="shared" si="1"/>
        <v>1</v>
      </c>
      <c r="X9" s="33"/>
      <c r="Y9" s="33"/>
      <c r="Z9" s="33"/>
      <c r="AA9" s="34">
        <f t="shared" si="2"/>
        <v>0</v>
      </c>
      <c r="AB9" s="34">
        <f t="shared" si="3"/>
        <v>0</v>
      </c>
      <c r="AC9" s="35">
        <f t="shared" si="4"/>
        <v>1</v>
      </c>
      <c r="AD9" s="34">
        <f t="shared" si="5"/>
        <v>0</v>
      </c>
      <c r="AE9" s="34">
        <f t="shared" si="6"/>
        <v>0</v>
      </c>
      <c r="AF9" s="36">
        <f t="shared" si="7"/>
        <v>1</v>
      </c>
      <c r="AG9" s="37" t="str">
        <f t="shared" si="8"/>
        <v/>
      </c>
    </row>
    <row r="10" spans="1:36" s="81" customFormat="1">
      <c r="A10" s="82">
        <f>IF(المدخلات!C7&lt;&gt;0,المدخلات!C7,"")</f>
        <v>6</v>
      </c>
      <c r="B10" s="26" t="str">
        <f>IF(المدخلات!D7&lt;&gt;"",المدخلات!D7,"")</f>
        <v/>
      </c>
      <c r="C10" s="27" t="str">
        <f>IF(المدخلات!E7&lt;&gt;"",المدخلات!E7,"")</f>
        <v/>
      </c>
      <c r="D10" s="28"/>
      <c r="E10" s="28"/>
      <c r="F10" s="28"/>
      <c r="G10" s="28"/>
      <c r="H10" s="29">
        <f t="shared" si="9"/>
        <v>0</v>
      </c>
      <c r="I10" s="30">
        <f t="shared" si="10"/>
        <v>0</v>
      </c>
      <c r="J10" s="31">
        <f t="shared" si="11"/>
        <v>1</v>
      </c>
      <c r="K10" s="28"/>
      <c r="L10" s="28"/>
      <c r="M10" s="28"/>
      <c r="N10" s="29">
        <f t="shared" si="12"/>
        <v>0</v>
      </c>
      <c r="O10" s="30">
        <f t="shared" si="13"/>
        <v>0</v>
      </c>
      <c r="P10" s="31">
        <f t="shared" si="14"/>
        <v>1</v>
      </c>
      <c r="Q10" s="28"/>
      <c r="R10" s="28"/>
      <c r="S10" s="28"/>
      <c r="T10" s="28"/>
      <c r="U10" s="29">
        <f t="shared" si="0"/>
        <v>0</v>
      </c>
      <c r="V10" s="30">
        <f t="shared" si="15"/>
        <v>0</v>
      </c>
      <c r="W10" s="32">
        <f t="shared" si="1"/>
        <v>1</v>
      </c>
      <c r="X10" s="33"/>
      <c r="Y10" s="33"/>
      <c r="Z10" s="33"/>
      <c r="AA10" s="34">
        <f t="shared" si="2"/>
        <v>0</v>
      </c>
      <c r="AB10" s="34">
        <f t="shared" si="3"/>
        <v>0</v>
      </c>
      <c r="AC10" s="35">
        <f t="shared" si="4"/>
        <v>1</v>
      </c>
      <c r="AD10" s="34">
        <f t="shared" si="5"/>
        <v>0</v>
      </c>
      <c r="AE10" s="34">
        <f t="shared" si="6"/>
        <v>0</v>
      </c>
      <c r="AF10" s="36">
        <f t="shared" si="7"/>
        <v>1</v>
      </c>
      <c r="AG10" s="37" t="str">
        <f t="shared" si="8"/>
        <v/>
      </c>
      <c r="AJ10" s="83"/>
    </row>
    <row r="11" spans="1:36" s="81" customFormat="1">
      <c r="A11" s="25">
        <f>IF(المدخلات!C8&lt;&gt;0,المدخلات!C8,"")</f>
        <v>7</v>
      </c>
      <c r="B11" s="26" t="str">
        <f>IF(المدخلات!D8&lt;&gt;"",المدخلات!D8,"")</f>
        <v/>
      </c>
      <c r="C11" s="27" t="str">
        <f>IF(المدخلات!E8&lt;&gt;"",المدخلات!E8,"")</f>
        <v/>
      </c>
      <c r="D11" s="28"/>
      <c r="E11" s="28"/>
      <c r="F11" s="28"/>
      <c r="G11" s="28"/>
      <c r="H11" s="29">
        <f t="shared" si="9"/>
        <v>0</v>
      </c>
      <c r="I11" s="30">
        <f t="shared" si="10"/>
        <v>0</v>
      </c>
      <c r="J11" s="31">
        <f t="shared" si="11"/>
        <v>1</v>
      </c>
      <c r="K11" s="28"/>
      <c r="L11" s="28"/>
      <c r="M11" s="28"/>
      <c r="N11" s="29">
        <f t="shared" si="12"/>
        <v>0</v>
      </c>
      <c r="O11" s="30">
        <f t="shared" si="13"/>
        <v>0</v>
      </c>
      <c r="P11" s="31">
        <f t="shared" si="14"/>
        <v>1</v>
      </c>
      <c r="Q11" s="28"/>
      <c r="R11" s="28"/>
      <c r="S11" s="28"/>
      <c r="T11" s="28"/>
      <c r="U11" s="29">
        <f t="shared" si="0"/>
        <v>0</v>
      </c>
      <c r="V11" s="30">
        <f t="shared" si="15"/>
        <v>0</v>
      </c>
      <c r="W11" s="32">
        <f t="shared" si="1"/>
        <v>1</v>
      </c>
      <c r="X11" s="33"/>
      <c r="Y11" s="33"/>
      <c r="Z11" s="33"/>
      <c r="AA11" s="34">
        <f t="shared" si="2"/>
        <v>0</v>
      </c>
      <c r="AB11" s="34">
        <f t="shared" si="3"/>
        <v>0</v>
      </c>
      <c r="AC11" s="35">
        <f t="shared" si="4"/>
        <v>1</v>
      </c>
      <c r="AD11" s="34">
        <f t="shared" si="5"/>
        <v>0</v>
      </c>
      <c r="AE11" s="34">
        <f t="shared" si="6"/>
        <v>0</v>
      </c>
      <c r="AF11" s="36">
        <f t="shared" si="7"/>
        <v>1</v>
      </c>
      <c r="AG11" s="37" t="str">
        <f t="shared" si="8"/>
        <v/>
      </c>
      <c r="AJ11" s="83"/>
    </row>
    <row r="12" spans="1:36" s="81" customFormat="1">
      <c r="A12" s="25">
        <f>IF(المدخلات!C9&lt;&gt;0,المدخلات!C9,"")</f>
        <v>8</v>
      </c>
      <c r="B12" s="26" t="str">
        <f>IF(المدخلات!D9&lt;&gt;"",المدخلات!D9,"")</f>
        <v/>
      </c>
      <c r="C12" s="27" t="str">
        <f>IF(المدخلات!E9&lt;&gt;"",المدخلات!E9,"")</f>
        <v/>
      </c>
      <c r="D12" s="28"/>
      <c r="E12" s="28"/>
      <c r="F12" s="28"/>
      <c r="G12" s="28"/>
      <c r="H12" s="29">
        <f t="shared" si="9"/>
        <v>0</v>
      </c>
      <c r="I12" s="30">
        <f t="shared" si="10"/>
        <v>0</v>
      </c>
      <c r="J12" s="31">
        <f t="shared" si="11"/>
        <v>1</v>
      </c>
      <c r="K12" s="28"/>
      <c r="L12" s="28"/>
      <c r="M12" s="28"/>
      <c r="N12" s="29">
        <f t="shared" si="12"/>
        <v>0</v>
      </c>
      <c r="O12" s="30">
        <f t="shared" si="13"/>
        <v>0</v>
      </c>
      <c r="P12" s="31">
        <f t="shared" si="14"/>
        <v>1</v>
      </c>
      <c r="Q12" s="28"/>
      <c r="R12" s="28"/>
      <c r="S12" s="28"/>
      <c r="T12" s="28"/>
      <c r="U12" s="29">
        <f t="shared" si="0"/>
        <v>0</v>
      </c>
      <c r="V12" s="30">
        <f t="shared" si="15"/>
        <v>0</v>
      </c>
      <c r="W12" s="32">
        <f t="shared" si="1"/>
        <v>1</v>
      </c>
      <c r="X12" s="33"/>
      <c r="Y12" s="33"/>
      <c r="Z12" s="33"/>
      <c r="AA12" s="34">
        <f t="shared" si="2"/>
        <v>0</v>
      </c>
      <c r="AB12" s="34">
        <f t="shared" si="3"/>
        <v>0</v>
      </c>
      <c r="AC12" s="35">
        <f t="shared" si="4"/>
        <v>1</v>
      </c>
      <c r="AD12" s="34">
        <f t="shared" si="5"/>
        <v>0</v>
      </c>
      <c r="AE12" s="34">
        <f t="shared" si="6"/>
        <v>0</v>
      </c>
      <c r="AF12" s="36">
        <f t="shared" si="7"/>
        <v>1</v>
      </c>
      <c r="AG12" s="37" t="str">
        <f t="shared" si="8"/>
        <v/>
      </c>
    </row>
    <row r="13" spans="1:36" s="81" customFormat="1">
      <c r="A13" s="25">
        <f>IF(المدخلات!C10&lt;&gt;0,المدخلات!C10,"")</f>
        <v>9</v>
      </c>
      <c r="B13" s="26" t="str">
        <f>IF(المدخلات!D10&lt;&gt;"",المدخلات!D10,"")</f>
        <v/>
      </c>
      <c r="C13" s="27" t="str">
        <f>IF(المدخلات!E10&lt;&gt;"",المدخلات!E10,"")</f>
        <v/>
      </c>
      <c r="D13" s="28"/>
      <c r="E13" s="28"/>
      <c r="F13" s="28"/>
      <c r="G13" s="28"/>
      <c r="H13" s="29">
        <f t="shared" si="9"/>
        <v>0</v>
      </c>
      <c r="I13" s="30">
        <f t="shared" si="10"/>
        <v>0</v>
      </c>
      <c r="J13" s="31">
        <f t="shared" si="11"/>
        <v>1</v>
      </c>
      <c r="K13" s="28"/>
      <c r="L13" s="28"/>
      <c r="M13" s="28"/>
      <c r="N13" s="29">
        <f t="shared" si="12"/>
        <v>0</v>
      </c>
      <c r="O13" s="30">
        <f t="shared" si="13"/>
        <v>0</v>
      </c>
      <c r="P13" s="31">
        <f t="shared" si="14"/>
        <v>1</v>
      </c>
      <c r="Q13" s="28"/>
      <c r="R13" s="28"/>
      <c r="S13" s="28"/>
      <c r="T13" s="28"/>
      <c r="U13" s="29">
        <f t="shared" si="0"/>
        <v>0</v>
      </c>
      <c r="V13" s="30">
        <f t="shared" si="15"/>
        <v>0</v>
      </c>
      <c r="W13" s="32">
        <f t="shared" si="1"/>
        <v>1</v>
      </c>
      <c r="X13" s="33"/>
      <c r="Y13" s="33"/>
      <c r="Z13" s="33"/>
      <c r="AA13" s="34">
        <f t="shared" si="2"/>
        <v>0</v>
      </c>
      <c r="AB13" s="34">
        <f t="shared" si="3"/>
        <v>0</v>
      </c>
      <c r="AC13" s="35">
        <f t="shared" si="4"/>
        <v>1</v>
      </c>
      <c r="AD13" s="34">
        <f t="shared" si="5"/>
        <v>0</v>
      </c>
      <c r="AE13" s="34">
        <f t="shared" si="6"/>
        <v>0</v>
      </c>
      <c r="AF13" s="36">
        <f t="shared" si="7"/>
        <v>1</v>
      </c>
      <c r="AG13" s="37" t="str">
        <f t="shared" si="8"/>
        <v/>
      </c>
    </row>
    <row r="14" spans="1:36" s="81" customFormat="1">
      <c r="A14" s="25">
        <f>IF(المدخلات!C11&lt;&gt;0,المدخلات!C11,"")</f>
        <v>10</v>
      </c>
      <c r="B14" s="26" t="str">
        <f>IF(المدخلات!D11&lt;&gt;"",المدخلات!D11,"")</f>
        <v/>
      </c>
      <c r="C14" s="27" t="str">
        <f>IF(المدخلات!E11&lt;&gt;"",المدخلات!E11,"")</f>
        <v/>
      </c>
      <c r="D14" s="28"/>
      <c r="E14" s="28"/>
      <c r="F14" s="28"/>
      <c r="G14" s="28"/>
      <c r="H14" s="29">
        <f t="shared" si="9"/>
        <v>0</v>
      </c>
      <c r="I14" s="30">
        <f t="shared" si="10"/>
        <v>0</v>
      </c>
      <c r="J14" s="31">
        <f t="shared" si="11"/>
        <v>1</v>
      </c>
      <c r="K14" s="28"/>
      <c r="L14" s="28"/>
      <c r="M14" s="28"/>
      <c r="N14" s="29">
        <f t="shared" si="12"/>
        <v>0</v>
      </c>
      <c r="O14" s="30">
        <f t="shared" si="13"/>
        <v>0</v>
      </c>
      <c r="P14" s="31">
        <f t="shared" si="14"/>
        <v>1</v>
      </c>
      <c r="Q14" s="28"/>
      <c r="R14" s="28"/>
      <c r="S14" s="28"/>
      <c r="T14" s="28"/>
      <c r="U14" s="29">
        <f t="shared" si="0"/>
        <v>0</v>
      </c>
      <c r="V14" s="30">
        <f t="shared" si="15"/>
        <v>0</v>
      </c>
      <c r="W14" s="32">
        <f t="shared" si="1"/>
        <v>1</v>
      </c>
      <c r="X14" s="33"/>
      <c r="Y14" s="33"/>
      <c r="Z14" s="33"/>
      <c r="AA14" s="34">
        <f t="shared" si="2"/>
        <v>0</v>
      </c>
      <c r="AB14" s="34">
        <f t="shared" si="3"/>
        <v>0</v>
      </c>
      <c r="AC14" s="35">
        <f t="shared" si="4"/>
        <v>1</v>
      </c>
      <c r="AD14" s="34">
        <f t="shared" si="5"/>
        <v>0</v>
      </c>
      <c r="AE14" s="34">
        <f t="shared" si="6"/>
        <v>0</v>
      </c>
      <c r="AF14" s="36">
        <f t="shared" si="7"/>
        <v>1</v>
      </c>
      <c r="AG14" s="37" t="str">
        <f t="shared" si="8"/>
        <v/>
      </c>
      <c r="AJ14" s="84"/>
    </row>
    <row r="15" spans="1:36" s="81" customFormat="1">
      <c r="A15" s="25">
        <f>IF(المدخلات!C12&lt;&gt;0,المدخلات!C12,"")</f>
        <v>11</v>
      </c>
      <c r="B15" s="26" t="str">
        <f>IF(المدخلات!D12&lt;&gt;"",المدخلات!D12,"")</f>
        <v/>
      </c>
      <c r="C15" s="27" t="str">
        <f>IF(المدخلات!E12&lt;&gt;"",المدخلات!E12,"")</f>
        <v/>
      </c>
      <c r="D15" s="28"/>
      <c r="E15" s="28"/>
      <c r="F15" s="28"/>
      <c r="G15" s="28"/>
      <c r="H15" s="29">
        <f t="shared" si="9"/>
        <v>0</v>
      </c>
      <c r="I15" s="30">
        <f t="shared" si="10"/>
        <v>0</v>
      </c>
      <c r="J15" s="31">
        <f t="shared" si="11"/>
        <v>1</v>
      </c>
      <c r="K15" s="28"/>
      <c r="L15" s="28"/>
      <c r="M15" s="28"/>
      <c r="N15" s="29">
        <f t="shared" si="12"/>
        <v>0</v>
      </c>
      <c r="O15" s="30">
        <f t="shared" si="13"/>
        <v>0</v>
      </c>
      <c r="P15" s="31">
        <f t="shared" si="14"/>
        <v>1</v>
      </c>
      <c r="Q15" s="28"/>
      <c r="R15" s="28"/>
      <c r="S15" s="28"/>
      <c r="T15" s="28"/>
      <c r="U15" s="29">
        <f t="shared" si="0"/>
        <v>0</v>
      </c>
      <c r="V15" s="30">
        <f t="shared" si="15"/>
        <v>0</v>
      </c>
      <c r="W15" s="32">
        <f t="shared" si="1"/>
        <v>1</v>
      </c>
      <c r="X15" s="33"/>
      <c r="Y15" s="33"/>
      <c r="Z15" s="33"/>
      <c r="AA15" s="34">
        <f t="shared" si="2"/>
        <v>0</v>
      </c>
      <c r="AB15" s="34">
        <f t="shared" si="3"/>
        <v>0</v>
      </c>
      <c r="AC15" s="35">
        <f t="shared" si="4"/>
        <v>1</v>
      </c>
      <c r="AD15" s="34">
        <f t="shared" si="5"/>
        <v>0</v>
      </c>
      <c r="AE15" s="34">
        <f t="shared" si="6"/>
        <v>0</v>
      </c>
      <c r="AF15" s="36">
        <f t="shared" si="7"/>
        <v>1</v>
      </c>
      <c r="AG15" s="37" t="str">
        <f t="shared" si="8"/>
        <v/>
      </c>
      <c r="AJ15" s="84"/>
    </row>
    <row r="16" spans="1:36" s="81" customFormat="1">
      <c r="A16" s="25">
        <f>IF(المدخلات!C13&lt;&gt;0,المدخلات!C13,"")</f>
        <v>12</v>
      </c>
      <c r="B16" s="26" t="str">
        <f>IF(المدخلات!D13&lt;&gt;"",المدخلات!D13,"")</f>
        <v/>
      </c>
      <c r="C16" s="27" t="str">
        <f>IF(المدخلات!E13&lt;&gt;"",المدخلات!E13,"")</f>
        <v/>
      </c>
      <c r="D16" s="28"/>
      <c r="E16" s="28"/>
      <c r="F16" s="28"/>
      <c r="G16" s="28"/>
      <c r="H16" s="29">
        <f t="shared" si="9"/>
        <v>0</v>
      </c>
      <c r="I16" s="30">
        <f t="shared" si="10"/>
        <v>0</v>
      </c>
      <c r="J16" s="31">
        <f t="shared" si="11"/>
        <v>1</v>
      </c>
      <c r="K16" s="28"/>
      <c r="L16" s="28"/>
      <c r="M16" s="28"/>
      <c r="N16" s="29">
        <f t="shared" si="12"/>
        <v>0</v>
      </c>
      <c r="O16" s="30">
        <f t="shared" si="13"/>
        <v>0</v>
      </c>
      <c r="P16" s="31">
        <f t="shared" si="14"/>
        <v>1</v>
      </c>
      <c r="Q16" s="28"/>
      <c r="R16" s="28"/>
      <c r="S16" s="28"/>
      <c r="T16" s="28"/>
      <c r="U16" s="29">
        <f t="shared" si="0"/>
        <v>0</v>
      </c>
      <c r="V16" s="30">
        <f t="shared" si="15"/>
        <v>0</v>
      </c>
      <c r="W16" s="32">
        <f t="shared" si="1"/>
        <v>1</v>
      </c>
      <c r="X16" s="33"/>
      <c r="Y16" s="33"/>
      <c r="Z16" s="33"/>
      <c r="AA16" s="34">
        <f t="shared" si="2"/>
        <v>0</v>
      </c>
      <c r="AB16" s="34">
        <f t="shared" si="3"/>
        <v>0</v>
      </c>
      <c r="AC16" s="35">
        <f t="shared" si="4"/>
        <v>1</v>
      </c>
      <c r="AD16" s="34">
        <f t="shared" si="5"/>
        <v>0</v>
      </c>
      <c r="AE16" s="34">
        <f t="shared" si="6"/>
        <v>0</v>
      </c>
      <c r="AF16" s="36">
        <f t="shared" si="7"/>
        <v>1</v>
      </c>
      <c r="AG16" s="37" t="str">
        <f t="shared" si="8"/>
        <v/>
      </c>
      <c r="AJ16" s="84"/>
    </row>
    <row r="17" spans="1:33" s="81" customFormat="1">
      <c r="A17" s="25">
        <f>IF(المدخلات!C14&lt;&gt;0,المدخلات!C14,"")</f>
        <v>13</v>
      </c>
      <c r="B17" s="26" t="str">
        <f>IF(المدخلات!D14&lt;&gt;"",المدخلات!D14,"")</f>
        <v/>
      </c>
      <c r="C17" s="27" t="str">
        <f>IF(المدخلات!E14&lt;&gt;"",المدخلات!E14,"")</f>
        <v/>
      </c>
      <c r="D17" s="28"/>
      <c r="E17" s="28"/>
      <c r="F17" s="28"/>
      <c r="G17" s="28"/>
      <c r="H17" s="29">
        <f t="shared" si="9"/>
        <v>0</v>
      </c>
      <c r="I17" s="30">
        <f t="shared" si="10"/>
        <v>0</v>
      </c>
      <c r="J17" s="31">
        <f t="shared" si="11"/>
        <v>1</v>
      </c>
      <c r="K17" s="28"/>
      <c r="L17" s="28"/>
      <c r="M17" s="28"/>
      <c r="N17" s="29">
        <f t="shared" si="12"/>
        <v>0</v>
      </c>
      <c r="O17" s="30">
        <f t="shared" si="13"/>
        <v>0</v>
      </c>
      <c r="P17" s="31">
        <f t="shared" si="14"/>
        <v>1</v>
      </c>
      <c r="Q17" s="28"/>
      <c r="R17" s="28"/>
      <c r="S17" s="28"/>
      <c r="T17" s="28"/>
      <c r="U17" s="29">
        <f t="shared" si="0"/>
        <v>0</v>
      </c>
      <c r="V17" s="30">
        <f t="shared" si="15"/>
        <v>0</v>
      </c>
      <c r="W17" s="32">
        <f t="shared" si="1"/>
        <v>1</v>
      </c>
      <c r="X17" s="33"/>
      <c r="Y17" s="33"/>
      <c r="Z17" s="33"/>
      <c r="AA17" s="34">
        <f t="shared" si="2"/>
        <v>0</v>
      </c>
      <c r="AB17" s="34">
        <f t="shared" si="3"/>
        <v>0</v>
      </c>
      <c r="AC17" s="35">
        <f t="shared" si="4"/>
        <v>1</v>
      </c>
      <c r="AD17" s="34">
        <f t="shared" si="5"/>
        <v>0</v>
      </c>
      <c r="AE17" s="34">
        <f t="shared" si="6"/>
        <v>0</v>
      </c>
      <c r="AF17" s="36">
        <f t="shared" si="7"/>
        <v>1</v>
      </c>
      <c r="AG17" s="37" t="str">
        <f t="shared" si="8"/>
        <v/>
      </c>
    </row>
    <row r="18" spans="1:33" s="81" customFormat="1">
      <c r="A18" s="25">
        <f>IF(المدخلات!C15&lt;&gt;0,المدخلات!C15,"")</f>
        <v>14</v>
      </c>
      <c r="B18" s="26" t="str">
        <f>IF(المدخلات!D15&lt;&gt;"",المدخلات!D15,"")</f>
        <v/>
      </c>
      <c r="C18" s="27" t="str">
        <f>IF(المدخلات!E15&lt;&gt;"",المدخلات!E15,"")</f>
        <v/>
      </c>
      <c r="D18" s="28"/>
      <c r="E18" s="28"/>
      <c r="F18" s="28"/>
      <c r="G18" s="28"/>
      <c r="H18" s="29">
        <f t="shared" si="9"/>
        <v>0</v>
      </c>
      <c r="I18" s="30">
        <f t="shared" si="10"/>
        <v>0</v>
      </c>
      <c r="J18" s="31">
        <f t="shared" si="11"/>
        <v>1</v>
      </c>
      <c r="K18" s="28"/>
      <c r="L18" s="28"/>
      <c r="M18" s="28"/>
      <c r="N18" s="29">
        <f t="shared" si="12"/>
        <v>0</v>
      </c>
      <c r="O18" s="30">
        <f t="shared" si="13"/>
        <v>0</v>
      </c>
      <c r="P18" s="31">
        <f t="shared" si="14"/>
        <v>1</v>
      </c>
      <c r="Q18" s="28"/>
      <c r="R18" s="28"/>
      <c r="S18" s="28"/>
      <c r="T18" s="28"/>
      <c r="U18" s="29">
        <f t="shared" si="0"/>
        <v>0</v>
      </c>
      <c r="V18" s="30">
        <f t="shared" si="15"/>
        <v>0</v>
      </c>
      <c r="W18" s="32">
        <f t="shared" si="1"/>
        <v>1</v>
      </c>
      <c r="X18" s="33"/>
      <c r="Y18" s="33"/>
      <c r="Z18" s="33"/>
      <c r="AA18" s="34">
        <f t="shared" si="2"/>
        <v>0</v>
      </c>
      <c r="AB18" s="34">
        <f t="shared" si="3"/>
        <v>0</v>
      </c>
      <c r="AC18" s="35">
        <f t="shared" si="4"/>
        <v>1</v>
      </c>
      <c r="AD18" s="34">
        <f t="shared" si="5"/>
        <v>0</v>
      </c>
      <c r="AE18" s="34">
        <f t="shared" si="6"/>
        <v>0</v>
      </c>
      <c r="AF18" s="36">
        <f t="shared" si="7"/>
        <v>1</v>
      </c>
      <c r="AG18" s="37" t="str">
        <f t="shared" si="8"/>
        <v/>
      </c>
    </row>
    <row r="19" spans="1:33" s="81" customFormat="1">
      <c r="A19" s="25">
        <f>IF(المدخلات!C16&lt;&gt;0,المدخلات!C16,"")</f>
        <v>15</v>
      </c>
      <c r="B19" s="26" t="str">
        <f>IF(المدخلات!D16&lt;&gt;"",المدخلات!D16,"")</f>
        <v/>
      </c>
      <c r="C19" s="27" t="str">
        <f>IF(المدخلات!E16&lt;&gt;"",المدخلات!E16,"")</f>
        <v/>
      </c>
      <c r="D19" s="28"/>
      <c r="E19" s="28"/>
      <c r="F19" s="28"/>
      <c r="G19" s="28"/>
      <c r="H19" s="29">
        <f t="shared" si="9"/>
        <v>0</v>
      </c>
      <c r="I19" s="30">
        <f t="shared" si="10"/>
        <v>0</v>
      </c>
      <c r="J19" s="31">
        <f t="shared" si="11"/>
        <v>1</v>
      </c>
      <c r="K19" s="28"/>
      <c r="L19" s="28"/>
      <c r="M19" s="28"/>
      <c r="N19" s="29">
        <f t="shared" si="12"/>
        <v>0</v>
      </c>
      <c r="O19" s="30">
        <f t="shared" si="13"/>
        <v>0</v>
      </c>
      <c r="P19" s="31">
        <f t="shared" si="14"/>
        <v>1</v>
      </c>
      <c r="Q19" s="28"/>
      <c r="R19" s="28"/>
      <c r="S19" s="28"/>
      <c r="T19" s="28"/>
      <c r="U19" s="29">
        <f t="shared" si="0"/>
        <v>0</v>
      </c>
      <c r="V19" s="30">
        <f t="shared" si="15"/>
        <v>0</v>
      </c>
      <c r="W19" s="32">
        <f t="shared" si="1"/>
        <v>1</v>
      </c>
      <c r="X19" s="33"/>
      <c r="Y19" s="33"/>
      <c r="Z19" s="33"/>
      <c r="AA19" s="34">
        <f t="shared" si="2"/>
        <v>0</v>
      </c>
      <c r="AB19" s="34">
        <f t="shared" si="3"/>
        <v>0</v>
      </c>
      <c r="AC19" s="35">
        <f t="shared" si="4"/>
        <v>1</v>
      </c>
      <c r="AD19" s="34">
        <f t="shared" si="5"/>
        <v>0</v>
      </c>
      <c r="AE19" s="34">
        <f t="shared" si="6"/>
        <v>0</v>
      </c>
      <c r="AF19" s="36">
        <f t="shared" si="7"/>
        <v>1</v>
      </c>
      <c r="AG19" s="37" t="str">
        <f t="shared" si="8"/>
        <v/>
      </c>
    </row>
    <row r="20" spans="1:33" s="81" customFormat="1">
      <c r="A20" s="25">
        <f>IF(المدخلات!C17&lt;&gt;0,المدخلات!C17,"")</f>
        <v>16</v>
      </c>
      <c r="B20" s="26" t="str">
        <f>IF(المدخلات!D17&lt;&gt;"",المدخلات!D17,"")</f>
        <v/>
      </c>
      <c r="C20" s="27" t="str">
        <f>IF(المدخلات!E17&lt;&gt;"",المدخلات!E17,"")</f>
        <v/>
      </c>
      <c r="D20" s="28"/>
      <c r="E20" s="28"/>
      <c r="F20" s="28"/>
      <c r="G20" s="28"/>
      <c r="H20" s="29">
        <f t="shared" si="9"/>
        <v>0</v>
      </c>
      <c r="I20" s="30">
        <f t="shared" si="10"/>
        <v>0</v>
      </c>
      <c r="J20" s="31">
        <f t="shared" si="11"/>
        <v>1</v>
      </c>
      <c r="K20" s="28"/>
      <c r="L20" s="28"/>
      <c r="M20" s="28"/>
      <c r="N20" s="29">
        <f t="shared" si="12"/>
        <v>0</v>
      </c>
      <c r="O20" s="30">
        <f t="shared" si="13"/>
        <v>0</v>
      </c>
      <c r="P20" s="31">
        <f t="shared" si="14"/>
        <v>1</v>
      </c>
      <c r="Q20" s="28"/>
      <c r="R20" s="28"/>
      <c r="S20" s="28"/>
      <c r="T20" s="28"/>
      <c r="U20" s="29">
        <f t="shared" si="0"/>
        <v>0</v>
      </c>
      <c r="V20" s="30">
        <f t="shared" si="15"/>
        <v>0</v>
      </c>
      <c r="W20" s="32">
        <f t="shared" si="1"/>
        <v>1</v>
      </c>
      <c r="X20" s="33"/>
      <c r="Y20" s="33"/>
      <c r="Z20" s="33"/>
      <c r="AA20" s="34">
        <f t="shared" si="2"/>
        <v>0</v>
      </c>
      <c r="AB20" s="34">
        <f t="shared" si="3"/>
        <v>0</v>
      </c>
      <c r="AC20" s="35">
        <f t="shared" si="4"/>
        <v>1</v>
      </c>
      <c r="AD20" s="34">
        <f t="shared" si="5"/>
        <v>0</v>
      </c>
      <c r="AE20" s="34">
        <f t="shared" si="6"/>
        <v>0</v>
      </c>
      <c r="AF20" s="36">
        <f t="shared" si="7"/>
        <v>1</v>
      </c>
      <c r="AG20" s="37" t="str">
        <f t="shared" si="8"/>
        <v/>
      </c>
    </row>
    <row r="21" spans="1:33" s="81" customFormat="1">
      <c r="A21" s="25">
        <f>IF(المدخلات!C18&lt;&gt;0,المدخلات!C18,"")</f>
        <v>17</v>
      </c>
      <c r="B21" s="26" t="str">
        <f>IF(المدخلات!D18&lt;&gt;"",المدخلات!D18,"")</f>
        <v/>
      </c>
      <c r="C21" s="27" t="str">
        <f>IF(المدخلات!E18&lt;&gt;"",المدخلات!E18,"")</f>
        <v/>
      </c>
      <c r="D21" s="28"/>
      <c r="E21" s="28"/>
      <c r="F21" s="28"/>
      <c r="G21" s="28"/>
      <c r="H21" s="29">
        <f t="shared" si="9"/>
        <v>0</v>
      </c>
      <c r="I21" s="30">
        <f t="shared" si="10"/>
        <v>0</v>
      </c>
      <c r="J21" s="31">
        <f t="shared" si="11"/>
        <v>1</v>
      </c>
      <c r="K21" s="28"/>
      <c r="L21" s="28"/>
      <c r="M21" s="28"/>
      <c r="N21" s="29">
        <f t="shared" si="12"/>
        <v>0</v>
      </c>
      <c r="O21" s="30">
        <f t="shared" si="13"/>
        <v>0</v>
      </c>
      <c r="P21" s="31">
        <f t="shared" si="14"/>
        <v>1</v>
      </c>
      <c r="Q21" s="28"/>
      <c r="R21" s="28"/>
      <c r="S21" s="28"/>
      <c r="T21" s="28"/>
      <c r="U21" s="29">
        <f t="shared" si="0"/>
        <v>0</v>
      </c>
      <c r="V21" s="30">
        <f t="shared" si="15"/>
        <v>0</v>
      </c>
      <c r="W21" s="32">
        <f t="shared" si="1"/>
        <v>1</v>
      </c>
      <c r="X21" s="33"/>
      <c r="Y21" s="33"/>
      <c r="Z21" s="33"/>
      <c r="AA21" s="34">
        <f t="shared" si="2"/>
        <v>0</v>
      </c>
      <c r="AB21" s="34">
        <f t="shared" si="3"/>
        <v>0</v>
      </c>
      <c r="AC21" s="35">
        <f t="shared" si="4"/>
        <v>1</v>
      </c>
      <c r="AD21" s="34">
        <f t="shared" si="5"/>
        <v>0</v>
      </c>
      <c r="AE21" s="34">
        <f t="shared" si="6"/>
        <v>0</v>
      </c>
      <c r="AF21" s="36">
        <f t="shared" si="7"/>
        <v>1</v>
      </c>
      <c r="AG21" s="37" t="str">
        <f t="shared" si="8"/>
        <v/>
      </c>
    </row>
    <row r="22" spans="1:33" s="81" customFormat="1">
      <c r="A22" s="25">
        <f>IF(المدخلات!C19&lt;&gt;0,المدخلات!C19,"")</f>
        <v>18</v>
      </c>
      <c r="B22" s="26" t="str">
        <f>IF(المدخلات!D19&lt;&gt;"",المدخلات!D19,"")</f>
        <v/>
      </c>
      <c r="C22" s="27" t="str">
        <f>IF(المدخلات!E19&lt;&gt;"",المدخلات!E19,"")</f>
        <v/>
      </c>
      <c r="D22" s="28"/>
      <c r="E22" s="28"/>
      <c r="F22" s="28"/>
      <c r="G22" s="28"/>
      <c r="H22" s="29">
        <f t="shared" si="9"/>
        <v>0</v>
      </c>
      <c r="I22" s="30">
        <f t="shared" si="10"/>
        <v>0</v>
      </c>
      <c r="J22" s="31">
        <f t="shared" si="11"/>
        <v>1</v>
      </c>
      <c r="K22" s="28"/>
      <c r="L22" s="28"/>
      <c r="M22" s="28"/>
      <c r="N22" s="29">
        <f t="shared" si="12"/>
        <v>0</v>
      </c>
      <c r="O22" s="30">
        <f t="shared" si="13"/>
        <v>0</v>
      </c>
      <c r="P22" s="31">
        <f t="shared" si="14"/>
        <v>1</v>
      </c>
      <c r="Q22" s="28"/>
      <c r="R22" s="28"/>
      <c r="S22" s="28"/>
      <c r="T22" s="28"/>
      <c r="U22" s="29">
        <f t="shared" si="0"/>
        <v>0</v>
      </c>
      <c r="V22" s="30">
        <f t="shared" si="15"/>
        <v>0</v>
      </c>
      <c r="W22" s="32">
        <f t="shared" si="1"/>
        <v>1</v>
      </c>
      <c r="X22" s="33"/>
      <c r="Y22" s="33"/>
      <c r="Z22" s="33"/>
      <c r="AA22" s="34">
        <f t="shared" si="2"/>
        <v>0</v>
      </c>
      <c r="AB22" s="34">
        <f t="shared" si="3"/>
        <v>0</v>
      </c>
      <c r="AC22" s="35">
        <f t="shared" si="4"/>
        <v>1</v>
      </c>
      <c r="AD22" s="34">
        <f t="shared" si="5"/>
        <v>0</v>
      </c>
      <c r="AE22" s="34">
        <f t="shared" si="6"/>
        <v>0</v>
      </c>
      <c r="AF22" s="36">
        <f t="shared" si="7"/>
        <v>1</v>
      </c>
      <c r="AG22" s="37" t="str">
        <f t="shared" si="8"/>
        <v/>
      </c>
    </row>
    <row r="23" spans="1:33" s="81" customFormat="1">
      <c r="A23" s="25">
        <f>IF(المدخلات!C20&lt;&gt;0,المدخلات!C20,"")</f>
        <v>19</v>
      </c>
      <c r="B23" s="26" t="str">
        <f>IF(المدخلات!D20&lt;&gt;"",المدخلات!D20,"")</f>
        <v/>
      </c>
      <c r="C23" s="27" t="str">
        <f>IF(المدخلات!E20&lt;&gt;"",المدخلات!E20,"")</f>
        <v/>
      </c>
      <c r="D23" s="28"/>
      <c r="E23" s="28"/>
      <c r="F23" s="28"/>
      <c r="G23" s="28"/>
      <c r="H23" s="29">
        <f t="shared" si="9"/>
        <v>0</v>
      </c>
      <c r="I23" s="30">
        <f t="shared" si="10"/>
        <v>0</v>
      </c>
      <c r="J23" s="31">
        <f t="shared" si="11"/>
        <v>1</v>
      </c>
      <c r="K23" s="28"/>
      <c r="L23" s="28"/>
      <c r="M23" s="28"/>
      <c r="N23" s="29">
        <f t="shared" si="12"/>
        <v>0</v>
      </c>
      <c r="O23" s="30">
        <f t="shared" si="13"/>
        <v>0</v>
      </c>
      <c r="P23" s="31">
        <f t="shared" si="14"/>
        <v>1</v>
      </c>
      <c r="Q23" s="28"/>
      <c r="R23" s="28"/>
      <c r="S23" s="28"/>
      <c r="T23" s="28"/>
      <c r="U23" s="29">
        <f t="shared" si="0"/>
        <v>0</v>
      </c>
      <c r="V23" s="30">
        <f t="shared" si="15"/>
        <v>0</v>
      </c>
      <c r="W23" s="32">
        <f t="shared" si="1"/>
        <v>1</v>
      </c>
      <c r="X23" s="33"/>
      <c r="Y23" s="33"/>
      <c r="Z23" s="33"/>
      <c r="AA23" s="34">
        <f t="shared" si="2"/>
        <v>0</v>
      </c>
      <c r="AB23" s="34">
        <f t="shared" si="3"/>
        <v>0</v>
      </c>
      <c r="AC23" s="35">
        <f t="shared" si="4"/>
        <v>1</v>
      </c>
      <c r="AD23" s="34">
        <f t="shared" si="5"/>
        <v>0</v>
      </c>
      <c r="AE23" s="34">
        <f t="shared" si="6"/>
        <v>0</v>
      </c>
      <c r="AF23" s="36">
        <f t="shared" si="7"/>
        <v>1</v>
      </c>
      <c r="AG23" s="37" t="str">
        <f t="shared" si="8"/>
        <v/>
      </c>
    </row>
    <row r="24" spans="1:33" s="81" customFormat="1">
      <c r="A24" s="25">
        <f>IF(المدخلات!C21&lt;&gt;0,المدخلات!C21,"")</f>
        <v>20</v>
      </c>
      <c r="B24" s="26" t="str">
        <f>IF(المدخلات!D21&lt;&gt;"",المدخلات!D21,"")</f>
        <v/>
      </c>
      <c r="C24" s="27" t="str">
        <f>IF(المدخلات!E21&lt;&gt;"",المدخلات!E21,"")</f>
        <v/>
      </c>
      <c r="D24" s="28"/>
      <c r="E24" s="28"/>
      <c r="F24" s="28"/>
      <c r="G24" s="28"/>
      <c r="H24" s="29">
        <f t="shared" si="9"/>
        <v>0</v>
      </c>
      <c r="I24" s="30">
        <f t="shared" si="10"/>
        <v>0</v>
      </c>
      <c r="J24" s="31">
        <f t="shared" si="11"/>
        <v>1</v>
      </c>
      <c r="K24" s="28"/>
      <c r="L24" s="28"/>
      <c r="M24" s="28"/>
      <c r="N24" s="29">
        <f t="shared" si="12"/>
        <v>0</v>
      </c>
      <c r="O24" s="30">
        <f t="shared" si="13"/>
        <v>0</v>
      </c>
      <c r="P24" s="31">
        <f t="shared" si="14"/>
        <v>1</v>
      </c>
      <c r="Q24" s="28"/>
      <c r="R24" s="28"/>
      <c r="S24" s="28"/>
      <c r="T24" s="28"/>
      <c r="U24" s="29">
        <f t="shared" si="0"/>
        <v>0</v>
      </c>
      <c r="V24" s="30">
        <f t="shared" si="15"/>
        <v>0</v>
      </c>
      <c r="W24" s="32">
        <f t="shared" si="1"/>
        <v>1</v>
      </c>
      <c r="X24" s="33"/>
      <c r="Y24" s="33"/>
      <c r="Z24" s="33"/>
      <c r="AA24" s="34">
        <f t="shared" si="2"/>
        <v>0</v>
      </c>
      <c r="AB24" s="34">
        <f t="shared" si="3"/>
        <v>0</v>
      </c>
      <c r="AC24" s="35">
        <f t="shared" si="4"/>
        <v>1</v>
      </c>
      <c r="AD24" s="34">
        <f t="shared" si="5"/>
        <v>0</v>
      </c>
      <c r="AE24" s="34">
        <f t="shared" si="6"/>
        <v>0</v>
      </c>
      <c r="AF24" s="36">
        <f t="shared" si="7"/>
        <v>1</v>
      </c>
      <c r="AG24" s="37" t="str">
        <f t="shared" si="8"/>
        <v/>
      </c>
    </row>
    <row r="25" spans="1:33" s="81" customFormat="1">
      <c r="A25" s="25">
        <f>IF(المدخلات!C22&lt;&gt;0,المدخلات!C22,"")</f>
        <v>21</v>
      </c>
      <c r="B25" s="26" t="str">
        <f>IF(المدخلات!D22&lt;&gt;"",المدخلات!D22,"")</f>
        <v/>
      </c>
      <c r="C25" s="27" t="str">
        <f>IF(المدخلات!E22&lt;&gt;"",المدخلات!E22,"")</f>
        <v/>
      </c>
      <c r="D25" s="28"/>
      <c r="E25" s="28"/>
      <c r="F25" s="28"/>
      <c r="G25" s="28"/>
      <c r="H25" s="29">
        <f t="shared" si="9"/>
        <v>0</v>
      </c>
      <c r="I25" s="30">
        <f t="shared" si="10"/>
        <v>0</v>
      </c>
      <c r="J25" s="31">
        <f t="shared" si="11"/>
        <v>1</v>
      </c>
      <c r="K25" s="28"/>
      <c r="L25" s="28"/>
      <c r="M25" s="28"/>
      <c r="N25" s="29">
        <f t="shared" si="12"/>
        <v>0</v>
      </c>
      <c r="O25" s="30">
        <f t="shared" si="13"/>
        <v>0</v>
      </c>
      <c r="P25" s="31">
        <f t="shared" si="14"/>
        <v>1</v>
      </c>
      <c r="Q25" s="28"/>
      <c r="R25" s="28"/>
      <c r="S25" s="28"/>
      <c r="T25" s="28"/>
      <c r="U25" s="29">
        <f t="shared" si="0"/>
        <v>0</v>
      </c>
      <c r="V25" s="30">
        <f t="shared" si="15"/>
        <v>0</v>
      </c>
      <c r="W25" s="32">
        <f t="shared" si="1"/>
        <v>1</v>
      </c>
      <c r="X25" s="33"/>
      <c r="Y25" s="33"/>
      <c r="Z25" s="33"/>
      <c r="AA25" s="34">
        <f t="shared" si="2"/>
        <v>0</v>
      </c>
      <c r="AB25" s="34">
        <f t="shared" si="3"/>
        <v>0</v>
      </c>
      <c r="AC25" s="35">
        <f t="shared" si="4"/>
        <v>1</v>
      </c>
      <c r="AD25" s="34">
        <f t="shared" si="5"/>
        <v>0</v>
      </c>
      <c r="AE25" s="34">
        <f t="shared" si="6"/>
        <v>0</v>
      </c>
      <c r="AF25" s="36">
        <f t="shared" si="7"/>
        <v>1</v>
      </c>
      <c r="AG25" s="37" t="str">
        <f t="shared" si="8"/>
        <v/>
      </c>
    </row>
    <row r="26" spans="1:33" s="81" customFormat="1">
      <c r="A26" s="25">
        <f>IF(المدخلات!C23&lt;&gt;0,المدخلات!C23,"")</f>
        <v>22</v>
      </c>
      <c r="B26" s="26" t="str">
        <f>IF(المدخلات!D23&lt;&gt;"",المدخلات!D23,"")</f>
        <v/>
      </c>
      <c r="C26" s="27" t="str">
        <f>IF(المدخلات!E23&lt;&gt;"",المدخلات!E23,"")</f>
        <v/>
      </c>
      <c r="D26" s="28"/>
      <c r="E26" s="28"/>
      <c r="F26" s="28"/>
      <c r="G26" s="28"/>
      <c r="H26" s="29">
        <f t="shared" si="9"/>
        <v>0</v>
      </c>
      <c r="I26" s="30">
        <f t="shared" si="10"/>
        <v>0</v>
      </c>
      <c r="J26" s="31">
        <f t="shared" si="11"/>
        <v>1</v>
      </c>
      <c r="K26" s="28"/>
      <c r="L26" s="28"/>
      <c r="M26" s="28"/>
      <c r="N26" s="29">
        <f t="shared" si="12"/>
        <v>0</v>
      </c>
      <c r="O26" s="30">
        <f t="shared" si="13"/>
        <v>0</v>
      </c>
      <c r="P26" s="31">
        <f t="shared" si="14"/>
        <v>1</v>
      </c>
      <c r="Q26" s="28"/>
      <c r="R26" s="28"/>
      <c r="S26" s="28"/>
      <c r="T26" s="28"/>
      <c r="U26" s="29">
        <f t="shared" si="0"/>
        <v>0</v>
      </c>
      <c r="V26" s="30">
        <f t="shared" si="15"/>
        <v>0</v>
      </c>
      <c r="W26" s="32">
        <f t="shared" si="1"/>
        <v>1</v>
      </c>
      <c r="X26" s="33"/>
      <c r="Y26" s="33"/>
      <c r="Z26" s="33"/>
      <c r="AA26" s="34">
        <f t="shared" si="2"/>
        <v>0</v>
      </c>
      <c r="AB26" s="34">
        <f t="shared" si="3"/>
        <v>0</v>
      </c>
      <c r="AC26" s="35">
        <f t="shared" si="4"/>
        <v>1</v>
      </c>
      <c r="AD26" s="34">
        <f t="shared" si="5"/>
        <v>0</v>
      </c>
      <c r="AE26" s="34">
        <f t="shared" si="6"/>
        <v>0</v>
      </c>
      <c r="AF26" s="36">
        <f t="shared" si="7"/>
        <v>1</v>
      </c>
      <c r="AG26" s="37" t="str">
        <f t="shared" si="8"/>
        <v/>
      </c>
    </row>
    <row r="27" spans="1:33" s="81" customFormat="1">
      <c r="A27" s="25">
        <f>IF(المدخلات!C24&lt;&gt;0,المدخلات!C24,"")</f>
        <v>23</v>
      </c>
      <c r="B27" s="26" t="str">
        <f>IF(المدخلات!D24&lt;&gt;"",المدخلات!D24,"")</f>
        <v/>
      </c>
      <c r="C27" s="27" t="str">
        <f>IF(المدخلات!E24&lt;&gt;"",المدخلات!E24,"")</f>
        <v/>
      </c>
      <c r="D27" s="28"/>
      <c r="E27" s="28"/>
      <c r="F27" s="28"/>
      <c r="G27" s="28"/>
      <c r="H27" s="29">
        <f t="shared" si="9"/>
        <v>0</v>
      </c>
      <c r="I27" s="30">
        <f t="shared" si="10"/>
        <v>0</v>
      </c>
      <c r="J27" s="31">
        <f t="shared" si="11"/>
        <v>1</v>
      </c>
      <c r="K27" s="28"/>
      <c r="L27" s="28"/>
      <c r="M27" s="28"/>
      <c r="N27" s="29">
        <f t="shared" si="12"/>
        <v>0</v>
      </c>
      <c r="O27" s="30">
        <f t="shared" si="13"/>
        <v>0</v>
      </c>
      <c r="P27" s="31">
        <f t="shared" si="14"/>
        <v>1</v>
      </c>
      <c r="Q27" s="28"/>
      <c r="R27" s="28"/>
      <c r="S27" s="28"/>
      <c r="T27" s="28"/>
      <c r="U27" s="29">
        <f t="shared" si="0"/>
        <v>0</v>
      </c>
      <c r="V27" s="30">
        <f t="shared" si="15"/>
        <v>0</v>
      </c>
      <c r="W27" s="32">
        <f t="shared" si="1"/>
        <v>1</v>
      </c>
      <c r="X27" s="33"/>
      <c r="Y27" s="33"/>
      <c r="Z27" s="33"/>
      <c r="AA27" s="34">
        <f t="shared" si="2"/>
        <v>0</v>
      </c>
      <c r="AB27" s="34">
        <f t="shared" si="3"/>
        <v>0</v>
      </c>
      <c r="AC27" s="35">
        <f t="shared" si="4"/>
        <v>1</v>
      </c>
      <c r="AD27" s="34">
        <f t="shared" si="5"/>
        <v>0</v>
      </c>
      <c r="AE27" s="34">
        <f t="shared" si="6"/>
        <v>0</v>
      </c>
      <c r="AF27" s="36">
        <f t="shared" si="7"/>
        <v>1</v>
      </c>
      <c r="AG27" s="37" t="str">
        <f t="shared" si="8"/>
        <v/>
      </c>
    </row>
    <row r="28" spans="1:33" s="81" customFormat="1">
      <c r="A28" s="25">
        <f>IF(المدخلات!C25&lt;&gt;0,المدخلات!C25,"")</f>
        <v>24</v>
      </c>
      <c r="B28" s="26" t="str">
        <f>IF(المدخلات!D25&lt;&gt;"",المدخلات!D25,"")</f>
        <v/>
      </c>
      <c r="C28" s="27" t="str">
        <f>IF(المدخلات!E25&lt;&gt;"",المدخلات!E25,"")</f>
        <v/>
      </c>
      <c r="D28" s="28"/>
      <c r="E28" s="28"/>
      <c r="F28" s="28"/>
      <c r="G28" s="28"/>
      <c r="H28" s="29">
        <f t="shared" si="9"/>
        <v>0</v>
      </c>
      <c r="I28" s="30">
        <f t="shared" si="10"/>
        <v>0</v>
      </c>
      <c r="J28" s="31">
        <f t="shared" si="11"/>
        <v>1</v>
      </c>
      <c r="K28" s="28"/>
      <c r="L28" s="28"/>
      <c r="M28" s="28"/>
      <c r="N28" s="29">
        <f t="shared" si="12"/>
        <v>0</v>
      </c>
      <c r="O28" s="30">
        <f t="shared" si="13"/>
        <v>0</v>
      </c>
      <c r="P28" s="31">
        <f t="shared" si="14"/>
        <v>1</v>
      </c>
      <c r="Q28" s="28"/>
      <c r="R28" s="28"/>
      <c r="S28" s="28"/>
      <c r="T28" s="28"/>
      <c r="U28" s="29">
        <f t="shared" si="0"/>
        <v>0</v>
      </c>
      <c r="V28" s="30">
        <f t="shared" si="15"/>
        <v>0</v>
      </c>
      <c r="W28" s="32">
        <f t="shared" si="1"/>
        <v>1</v>
      </c>
      <c r="X28" s="33"/>
      <c r="Y28" s="33"/>
      <c r="Z28" s="33"/>
      <c r="AA28" s="34">
        <f t="shared" si="2"/>
        <v>0</v>
      </c>
      <c r="AB28" s="34">
        <f t="shared" si="3"/>
        <v>0</v>
      </c>
      <c r="AC28" s="35">
        <f t="shared" si="4"/>
        <v>1</v>
      </c>
      <c r="AD28" s="34">
        <f t="shared" si="5"/>
        <v>0</v>
      </c>
      <c r="AE28" s="34">
        <f t="shared" si="6"/>
        <v>0</v>
      </c>
      <c r="AF28" s="36">
        <f t="shared" si="7"/>
        <v>1</v>
      </c>
      <c r="AG28" s="37" t="str">
        <f t="shared" si="8"/>
        <v/>
      </c>
    </row>
    <row r="29" spans="1:33" s="81" customFormat="1">
      <c r="A29" s="25">
        <f>IF(المدخلات!C26&lt;&gt;0,المدخلات!C26,"")</f>
        <v>25</v>
      </c>
      <c r="B29" s="26" t="str">
        <f>IF(المدخلات!D26&lt;&gt;"",المدخلات!D26,"")</f>
        <v/>
      </c>
      <c r="C29" s="27" t="str">
        <f>IF(المدخلات!E26&lt;&gt;"",المدخلات!E26,"")</f>
        <v/>
      </c>
      <c r="D29" s="28"/>
      <c r="E29" s="28"/>
      <c r="F29" s="28"/>
      <c r="G29" s="28"/>
      <c r="H29" s="29">
        <f t="shared" si="9"/>
        <v>0</v>
      </c>
      <c r="I29" s="30">
        <f t="shared" si="10"/>
        <v>0</v>
      </c>
      <c r="J29" s="31">
        <f t="shared" si="11"/>
        <v>1</v>
      </c>
      <c r="K29" s="28"/>
      <c r="L29" s="28"/>
      <c r="M29" s="28"/>
      <c r="N29" s="29">
        <f t="shared" si="12"/>
        <v>0</v>
      </c>
      <c r="O29" s="30">
        <f t="shared" si="13"/>
        <v>0</v>
      </c>
      <c r="P29" s="31">
        <f t="shared" si="14"/>
        <v>1</v>
      </c>
      <c r="Q29" s="28"/>
      <c r="R29" s="28"/>
      <c r="S29" s="28"/>
      <c r="T29" s="28"/>
      <c r="U29" s="29">
        <f t="shared" si="0"/>
        <v>0</v>
      </c>
      <c r="V29" s="30">
        <f t="shared" si="15"/>
        <v>0</v>
      </c>
      <c r="W29" s="32">
        <f t="shared" si="1"/>
        <v>1</v>
      </c>
      <c r="X29" s="33"/>
      <c r="Y29" s="33"/>
      <c r="Z29" s="33"/>
      <c r="AA29" s="34">
        <f t="shared" si="2"/>
        <v>0</v>
      </c>
      <c r="AB29" s="34">
        <f t="shared" si="3"/>
        <v>0</v>
      </c>
      <c r="AC29" s="35">
        <f t="shared" si="4"/>
        <v>1</v>
      </c>
      <c r="AD29" s="34">
        <f t="shared" si="5"/>
        <v>0</v>
      </c>
      <c r="AE29" s="34">
        <f t="shared" si="6"/>
        <v>0</v>
      </c>
      <c r="AF29" s="36">
        <f t="shared" si="7"/>
        <v>1</v>
      </c>
      <c r="AG29" s="37" t="str">
        <f t="shared" si="8"/>
        <v/>
      </c>
    </row>
    <row r="30" spans="1:33" s="81" customFormat="1">
      <c r="A30" s="25">
        <f>IF(المدخلات!C27&lt;&gt;0,المدخلات!C27,"")</f>
        <v>26</v>
      </c>
      <c r="B30" s="26" t="str">
        <f>IF(المدخلات!D27&lt;&gt;"",المدخلات!D27,"")</f>
        <v/>
      </c>
      <c r="C30" s="27" t="str">
        <f>IF(المدخلات!E27&lt;&gt;"",المدخلات!E27,"")</f>
        <v/>
      </c>
      <c r="D30" s="28"/>
      <c r="E30" s="28"/>
      <c r="F30" s="28"/>
      <c r="G30" s="28"/>
      <c r="H30" s="29">
        <f t="shared" si="9"/>
        <v>0</v>
      </c>
      <c r="I30" s="30">
        <f t="shared" si="10"/>
        <v>0</v>
      </c>
      <c r="J30" s="31">
        <f t="shared" si="11"/>
        <v>1</v>
      </c>
      <c r="K30" s="28"/>
      <c r="L30" s="28"/>
      <c r="M30" s="28"/>
      <c r="N30" s="29">
        <f t="shared" si="12"/>
        <v>0</v>
      </c>
      <c r="O30" s="30">
        <f t="shared" si="13"/>
        <v>0</v>
      </c>
      <c r="P30" s="31">
        <f t="shared" si="14"/>
        <v>1</v>
      </c>
      <c r="Q30" s="28"/>
      <c r="R30" s="28"/>
      <c r="S30" s="28"/>
      <c r="T30" s="28"/>
      <c r="U30" s="29">
        <f t="shared" si="0"/>
        <v>0</v>
      </c>
      <c r="V30" s="30">
        <f t="shared" si="15"/>
        <v>0</v>
      </c>
      <c r="W30" s="32">
        <f t="shared" si="1"/>
        <v>1</v>
      </c>
      <c r="X30" s="33"/>
      <c r="Y30" s="33"/>
      <c r="Z30" s="33"/>
      <c r="AA30" s="34">
        <f t="shared" si="2"/>
        <v>0</v>
      </c>
      <c r="AB30" s="34">
        <f t="shared" si="3"/>
        <v>0</v>
      </c>
      <c r="AC30" s="35">
        <f t="shared" si="4"/>
        <v>1</v>
      </c>
      <c r="AD30" s="34">
        <f t="shared" si="5"/>
        <v>0</v>
      </c>
      <c r="AE30" s="34">
        <f t="shared" si="6"/>
        <v>0</v>
      </c>
      <c r="AF30" s="36">
        <f t="shared" si="7"/>
        <v>1</v>
      </c>
      <c r="AG30" s="37" t="str">
        <f t="shared" si="8"/>
        <v/>
      </c>
    </row>
    <row r="31" spans="1:33" s="81" customFormat="1">
      <c r="A31" s="25">
        <f>IF(المدخلات!C28&lt;&gt;0,المدخلات!C28,"")</f>
        <v>27</v>
      </c>
      <c r="B31" s="26" t="str">
        <f>IF(المدخلات!D28&lt;&gt;"",المدخلات!D28,"")</f>
        <v/>
      </c>
      <c r="C31" s="27" t="str">
        <f>IF(المدخلات!E28&lt;&gt;"",المدخلات!E28,"")</f>
        <v/>
      </c>
      <c r="D31" s="28"/>
      <c r="E31" s="28"/>
      <c r="F31" s="28"/>
      <c r="G31" s="28"/>
      <c r="H31" s="29">
        <f t="shared" si="9"/>
        <v>0</v>
      </c>
      <c r="I31" s="30">
        <f t="shared" si="10"/>
        <v>0</v>
      </c>
      <c r="J31" s="31">
        <f t="shared" si="11"/>
        <v>1</v>
      </c>
      <c r="K31" s="28"/>
      <c r="L31" s="28"/>
      <c r="M31" s="28"/>
      <c r="N31" s="29">
        <f t="shared" si="12"/>
        <v>0</v>
      </c>
      <c r="O31" s="30">
        <f t="shared" si="13"/>
        <v>0</v>
      </c>
      <c r="P31" s="31">
        <f t="shared" si="14"/>
        <v>1</v>
      </c>
      <c r="Q31" s="28"/>
      <c r="R31" s="28"/>
      <c r="S31" s="28"/>
      <c r="T31" s="28"/>
      <c r="U31" s="29">
        <f t="shared" si="0"/>
        <v>0</v>
      </c>
      <c r="V31" s="30">
        <f t="shared" si="15"/>
        <v>0</v>
      </c>
      <c r="W31" s="32">
        <f t="shared" si="1"/>
        <v>1</v>
      </c>
      <c r="X31" s="33"/>
      <c r="Y31" s="33"/>
      <c r="Z31" s="33"/>
      <c r="AA31" s="34">
        <f t="shared" si="2"/>
        <v>0</v>
      </c>
      <c r="AB31" s="34">
        <f t="shared" si="3"/>
        <v>0</v>
      </c>
      <c r="AC31" s="35">
        <f t="shared" si="4"/>
        <v>1</v>
      </c>
      <c r="AD31" s="34">
        <f t="shared" si="5"/>
        <v>0</v>
      </c>
      <c r="AE31" s="34">
        <f t="shared" si="6"/>
        <v>0</v>
      </c>
      <c r="AF31" s="36">
        <f t="shared" si="7"/>
        <v>1</v>
      </c>
      <c r="AG31" s="37" t="str">
        <f t="shared" si="8"/>
        <v/>
      </c>
    </row>
    <row r="32" spans="1:33" s="81" customFormat="1">
      <c r="A32" s="25">
        <f>IF(المدخلات!C29&lt;&gt;0,المدخلات!C29,"")</f>
        <v>28</v>
      </c>
      <c r="B32" s="26" t="str">
        <f>IF(المدخلات!D29&lt;&gt;"",المدخلات!D29,"")</f>
        <v/>
      </c>
      <c r="C32" s="27" t="str">
        <f>IF(المدخلات!E29&lt;&gt;"",المدخلات!E29,"")</f>
        <v/>
      </c>
      <c r="D32" s="28"/>
      <c r="E32" s="28"/>
      <c r="F32" s="28"/>
      <c r="G32" s="28"/>
      <c r="H32" s="29">
        <f t="shared" si="9"/>
        <v>0</v>
      </c>
      <c r="I32" s="30">
        <f t="shared" si="10"/>
        <v>0</v>
      </c>
      <c r="J32" s="31">
        <f t="shared" si="11"/>
        <v>1</v>
      </c>
      <c r="K32" s="28"/>
      <c r="L32" s="28"/>
      <c r="M32" s="28"/>
      <c r="N32" s="29">
        <f t="shared" si="12"/>
        <v>0</v>
      </c>
      <c r="O32" s="30">
        <f t="shared" si="13"/>
        <v>0</v>
      </c>
      <c r="P32" s="31">
        <f t="shared" si="14"/>
        <v>1</v>
      </c>
      <c r="Q32" s="28"/>
      <c r="R32" s="28"/>
      <c r="S32" s="28"/>
      <c r="T32" s="28"/>
      <c r="U32" s="29">
        <f t="shared" si="0"/>
        <v>0</v>
      </c>
      <c r="V32" s="30">
        <f t="shared" si="15"/>
        <v>0</v>
      </c>
      <c r="W32" s="32">
        <f t="shared" si="1"/>
        <v>1</v>
      </c>
      <c r="X32" s="33"/>
      <c r="Y32" s="33"/>
      <c r="Z32" s="33"/>
      <c r="AA32" s="34">
        <f t="shared" si="2"/>
        <v>0</v>
      </c>
      <c r="AB32" s="34">
        <f t="shared" si="3"/>
        <v>0</v>
      </c>
      <c r="AC32" s="35">
        <f t="shared" si="4"/>
        <v>1</v>
      </c>
      <c r="AD32" s="34">
        <f t="shared" si="5"/>
        <v>0</v>
      </c>
      <c r="AE32" s="34">
        <f t="shared" si="6"/>
        <v>0</v>
      </c>
      <c r="AF32" s="36">
        <f t="shared" si="7"/>
        <v>1</v>
      </c>
      <c r="AG32" s="37" t="str">
        <f t="shared" si="8"/>
        <v/>
      </c>
    </row>
    <row r="33" spans="1:33" s="81" customFormat="1">
      <c r="A33" s="25">
        <f>IF(المدخلات!C30&lt;&gt;0,المدخلات!C30,"")</f>
        <v>29</v>
      </c>
      <c r="B33" s="26" t="str">
        <f>IF(المدخلات!D30&lt;&gt;"",المدخلات!D30,"")</f>
        <v/>
      </c>
      <c r="C33" s="27" t="str">
        <f>IF(المدخلات!E30&lt;&gt;"",المدخلات!E30,"")</f>
        <v/>
      </c>
      <c r="D33" s="28"/>
      <c r="E33" s="28"/>
      <c r="F33" s="28"/>
      <c r="G33" s="28"/>
      <c r="H33" s="29">
        <f t="shared" si="9"/>
        <v>0</v>
      </c>
      <c r="I33" s="30">
        <f t="shared" si="10"/>
        <v>0</v>
      </c>
      <c r="J33" s="31">
        <f t="shared" si="11"/>
        <v>1</v>
      </c>
      <c r="K33" s="28"/>
      <c r="L33" s="28"/>
      <c r="M33" s="28"/>
      <c r="N33" s="29">
        <f t="shared" si="12"/>
        <v>0</v>
      </c>
      <c r="O33" s="30">
        <f t="shared" si="13"/>
        <v>0</v>
      </c>
      <c r="P33" s="31">
        <f t="shared" si="14"/>
        <v>1</v>
      </c>
      <c r="Q33" s="28"/>
      <c r="R33" s="28"/>
      <c r="S33" s="28"/>
      <c r="T33" s="28"/>
      <c r="U33" s="29">
        <f t="shared" si="0"/>
        <v>0</v>
      </c>
      <c r="V33" s="30">
        <f t="shared" si="15"/>
        <v>0</v>
      </c>
      <c r="W33" s="32">
        <f t="shared" si="1"/>
        <v>1</v>
      </c>
      <c r="X33" s="33"/>
      <c r="Y33" s="33"/>
      <c r="Z33" s="33"/>
      <c r="AA33" s="34">
        <f t="shared" si="2"/>
        <v>0</v>
      </c>
      <c r="AB33" s="34">
        <f t="shared" si="3"/>
        <v>0</v>
      </c>
      <c r="AC33" s="35">
        <f t="shared" si="4"/>
        <v>1</v>
      </c>
      <c r="AD33" s="34">
        <f t="shared" si="5"/>
        <v>0</v>
      </c>
      <c r="AE33" s="34">
        <f t="shared" si="6"/>
        <v>0</v>
      </c>
      <c r="AF33" s="36">
        <f t="shared" si="7"/>
        <v>1</v>
      </c>
      <c r="AG33" s="37" t="str">
        <f t="shared" si="8"/>
        <v/>
      </c>
    </row>
    <row r="34" spans="1:33" s="81" customFormat="1">
      <c r="A34" s="25">
        <f>IF(المدخلات!C31&lt;&gt;0,المدخلات!C31,"")</f>
        <v>30</v>
      </c>
      <c r="B34" s="26" t="str">
        <f>IF(المدخلات!D31&lt;&gt;"",المدخلات!D31,"")</f>
        <v/>
      </c>
      <c r="C34" s="27" t="str">
        <f>IF(المدخلات!E31&lt;&gt;"",المدخلات!E31,"")</f>
        <v/>
      </c>
      <c r="D34" s="28"/>
      <c r="E34" s="28"/>
      <c r="F34" s="28"/>
      <c r="G34" s="28"/>
      <c r="H34" s="29">
        <f t="shared" si="9"/>
        <v>0</v>
      </c>
      <c r="I34" s="30">
        <f t="shared" si="10"/>
        <v>0</v>
      </c>
      <c r="J34" s="31">
        <f t="shared" si="11"/>
        <v>1</v>
      </c>
      <c r="K34" s="28"/>
      <c r="L34" s="28"/>
      <c r="M34" s="28"/>
      <c r="N34" s="29">
        <f t="shared" si="12"/>
        <v>0</v>
      </c>
      <c r="O34" s="30">
        <f t="shared" si="13"/>
        <v>0</v>
      </c>
      <c r="P34" s="31">
        <f t="shared" si="14"/>
        <v>1</v>
      </c>
      <c r="Q34" s="28"/>
      <c r="R34" s="28"/>
      <c r="S34" s="28"/>
      <c r="T34" s="28"/>
      <c r="U34" s="29">
        <f t="shared" si="0"/>
        <v>0</v>
      </c>
      <c r="V34" s="30">
        <f t="shared" si="15"/>
        <v>0</v>
      </c>
      <c r="W34" s="32">
        <f t="shared" si="1"/>
        <v>1</v>
      </c>
      <c r="X34" s="33"/>
      <c r="Y34" s="33"/>
      <c r="Z34" s="33"/>
      <c r="AA34" s="34">
        <f t="shared" si="2"/>
        <v>0</v>
      </c>
      <c r="AB34" s="34">
        <f t="shared" si="3"/>
        <v>0</v>
      </c>
      <c r="AC34" s="35">
        <f t="shared" si="4"/>
        <v>1</v>
      </c>
      <c r="AD34" s="34">
        <f t="shared" si="5"/>
        <v>0</v>
      </c>
      <c r="AE34" s="34">
        <f t="shared" si="6"/>
        <v>0</v>
      </c>
      <c r="AF34" s="36">
        <f t="shared" si="7"/>
        <v>1</v>
      </c>
      <c r="AG34" s="37" t="str">
        <f t="shared" si="8"/>
        <v/>
      </c>
    </row>
    <row r="35" spans="1:33" s="81" customFormat="1">
      <c r="A35" s="25">
        <f>IF(المدخلات!C32&lt;&gt;0,المدخلات!C32,"")</f>
        <v>31</v>
      </c>
      <c r="B35" s="26" t="str">
        <f>IF(المدخلات!D32&lt;&gt;"",المدخلات!D32,"")</f>
        <v/>
      </c>
      <c r="C35" s="27" t="str">
        <f>IF(المدخلات!E32&lt;&gt;"",المدخلات!E32,"")</f>
        <v/>
      </c>
      <c r="D35" s="28"/>
      <c r="E35" s="28"/>
      <c r="F35" s="28"/>
      <c r="G35" s="28"/>
      <c r="H35" s="29">
        <f t="shared" si="9"/>
        <v>0</v>
      </c>
      <c r="I35" s="30">
        <f t="shared" si="10"/>
        <v>0</v>
      </c>
      <c r="J35" s="31">
        <f t="shared" si="11"/>
        <v>1</v>
      </c>
      <c r="K35" s="28"/>
      <c r="L35" s="28"/>
      <c r="M35" s="28"/>
      <c r="N35" s="29">
        <f t="shared" si="12"/>
        <v>0</v>
      </c>
      <c r="O35" s="30">
        <f t="shared" si="13"/>
        <v>0</v>
      </c>
      <c r="P35" s="31">
        <f t="shared" si="14"/>
        <v>1</v>
      </c>
      <c r="Q35" s="28"/>
      <c r="R35" s="28"/>
      <c r="S35" s="28"/>
      <c r="T35" s="28"/>
      <c r="U35" s="29">
        <f t="shared" si="0"/>
        <v>0</v>
      </c>
      <c r="V35" s="30">
        <f t="shared" si="15"/>
        <v>0</v>
      </c>
      <c r="W35" s="32">
        <f t="shared" si="1"/>
        <v>1</v>
      </c>
      <c r="X35" s="33"/>
      <c r="Y35" s="33"/>
      <c r="Z35" s="33"/>
      <c r="AA35" s="34">
        <f t="shared" si="2"/>
        <v>0</v>
      </c>
      <c r="AB35" s="34">
        <f t="shared" si="3"/>
        <v>0</v>
      </c>
      <c r="AC35" s="35">
        <f t="shared" si="4"/>
        <v>1</v>
      </c>
      <c r="AD35" s="34">
        <f t="shared" si="5"/>
        <v>0</v>
      </c>
      <c r="AE35" s="34">
        <f t="shared" si="6"/>
        <v>0</v>
      </c>
      <c r="AF35" s="36">
        <f t="shared" si="7"/>
        <v>1</v>
      </c>
      <c r="AG35" s="37" t="str">
        <f t="shared" si="8"/>
        <v/>
      </c>
    </row>
    <row r="36" spans="1:33" s="81" customFormat="1">
      <c r="A36" s="25">
        <f>IF(المدخلات!C33&lt;&gt;0,المدخلات!C33,"")</f>
        <v>32</v>
      </c>
      <c r="B36" s="26" t="str">
        <f>IF(المدخلات!D33&lt;&gt;"",المدخلات!D33,"")</f>
        <v/>
      </c>
      <c r="C36" s="27" t="str">
        <f>IF(المدخلات!E33&lt;&gt;"",المدخلات!E33,"")</f>
        <v/>
      </c>
      <c r="D36" s="28"/>
      <c r="E36" s="28"/>
      <c r="F36" s="28"/>
      <c r="G36" s="28"/>
      <c r="H36" s="29">
        <f t="shared" si="9"/>
        <v>0</v>
      </c>
      <c r="I36" s="30">
        <f t="shared" si="10"/>
        <v>0</v>
      </c>
      <c r="J36" s="31">
        <f t="shared" si="11"/>
        <v>1</v>
      </c>
      <c r="K36" s="28"/>
      <c r="L36" s="28"/>
      <c r="M36" s="28"/>
      <c r="N36" s="29">
        <f t="shared" si="12"/>
        <v>0</v>
      </c>
      <c r="O36" s="30">
        <f t="shared" si="13"/>
        <v>0</v>
      </c>
      <c r="P36" s="31">
        <f t="shared" si="14"/>
        <v>1</v>
      </c>
      <c r="Q36" s="28"/>
      <c r="R36" s="28"/>
      <c r="S36" s="28"/>
      <c r="T36" s="28"/>
      <c r="U36" s="29">
        <f t="shared" si="0"/>
        <v>0</v>
      </c>
      <c r="V36" s="30">
        <f t="shared" si="15"/>
        <v>0</v>
      </c>
      <c r="W36" s="32">
        <f t="shared" si="1"/>
        <v>1</v>
      </c>
      <c r="X36" s="33"/>
      <c r="Y36" s="33"/>
      <c r="Z36" s="33"/>
      <c r="AA36" s="34">
        <f t="shared" si="2"/>
        <v>0</v>
      </c>
      <c r="AB36" s="34">
        <f t="shared" si="3"/>
        <v>0</v>
      </c>
      <c r="AC36" s="35">
        <f t="shared" si="4"/>
        <v>1</v>
      </c>
      <c r="AD36" s="34">
        <f t="shared" si="5"/>
        <v>0</v>
      </c>
      <c r="AE36" s="34">
        <f t="shared" si="6"/>
        <v>0</v>
      </c>
      <c r="AF36" s="36">
        <f t="shared" si="7"/>
        <v>1</v>
      </c>
      <c r="AG36" s="37" t="str">
        <f t="shared" si="8"/>
        <v/>
      </c>
    </row>
    <row r="37" spans="1:33" s="81" customFormat="1">
      <c r="A37" s="25">
        <f>IF(المدخلات!C34&lt;&gt;0,المدخلات!C34,"")</f>
        <v>33</v>
      </c>
      <c r="B37" s="26" t="str">
        <f>IF(المدخلات!D34&lt;&gt;"",المدخلات!D34,"")</f>
        <v/>
      </c>
      <c r="C37" s="27" t="str">
        <f>IF(المدخلات!E34&lt;&gt;"",المدخلات!E34,"")</f>
        <v/>
      </c>
      <c r="D37" s="28"/>
      <c r="E37" s="28"/>
      <c r="F37" s="28"/>
      <c r="G37" s="28"/>
      <c r="H37" s="29">
        <f t="shared" si="9"/>
        <v>0</v>
      </c>
      <c r="I37" s="30">
        <f t="shared" si="10"/>
        <v>0</v>
      </c>
      <c r="J37" s="31">
        <f t="shared" si="11"/>
        <v>1</v>
      </c>
      <c r="K37" s="28"/>
      <c r="L37" s="28"/>
      <c r="M37" s="28"/>
      <c r="N37" s="29">
        <f t="shared" si="12"/>
        <v>0</v>
      </c>
      <c r="O37" s="30">
        <f t="shared" si="13"/>
        <v>0</v>
      </c>
      <c r="P37" s="31">
        <f t="shared" si="14"/>
        <v>1</v>
      </c>
      <c r="Q37" s="28"/>
      <c r="R37" s="28"/>
      <c r="S37" s="28"/>
      <c r="T37" s="28"/>
      <c r="U37" s="29">
        <f t="shared" si="0"/>
        <v>0</v>
      </c>
      <c r="V37" s="30">
        <f t="shared" si="15"/>
        <v>0</v>
      </c>
      <c r="W37" s="32">
        <f t="shared" si="1"/>
        <v>1</v>
      </c>
      <c r="X37" s="33"/>
      <c r="Y37" s="33"/>
      <c r="Z37" s="33"/>
      <c r="AA37" s="34">
        <f t="shared" si="2"/>
        <v>0</v>
      </c>
      <c r="AB37" s="34">
        <f t="shared" si="3"/>
        <v>0</v>
      </c>
      <c r="AC37" s="35">
        <f t="shared" si="4"/>
        <v>1</v>
      </c>
      <c r="AD37" s="34">
        <f t="shared" si="5"/>
        <v>0</v>
      </c>
      <c r="AE37" s="34">
        <f t="shared" si="6"/>
        <v>0</v>
      </c>
      <c r="AF37" s="36">
        <f t="shared" si="7"/>
        <v>1</v>
      </c>
      <c r="AG37" s="37" t="str">
        <f t="shared" si="8"/>
        <v/>
      </c>
    </row>
    <row r="38" spans="1:33" s="81" customFormat="1">
      <c r="A38" s="25">
        <f>IF(المدخلات!C35&lt;&gt;0,المدخلات!C35,"")</f>
        <v>34</v>
      </c>
      <c r="B38" s="26" t="str">
        <f>IF(المدخلات!D35&lt;&gt;"",المدخلات!D35,"")</f>
        <v/>
      </c>
      <c r="C38" s="27" t="str">
        <f>IF(المدخلات!E35&lt;&gt;"",المدخلات!E35,"")</f>
        <v/>
      </c>
      <c r="D38" s="28"/>
      <c r="E38" s="28"/>
      <c r="F38" s="28"/>
      <c r="G38" s="28"/>
      <c r="H38" s="29">
        <f t="shared" si="9"/>
        <v>0</v>
      </c>
      <c r="I38" s="30">
        <f t="shared" si="10"/>
        <v>0</v>
      </c>
      <c r="J38" s="31">
        <f t="shared" si="11"/>
        <v>1</v>
      </c>
      <c r="K38" s="28"/>
      <c r="L38" s="28"/>
      <c r="M38" s="28"/>
      <c r="N38" s="29">
        <f t="shared" si="12"/>
        <v>0</v>
      </c>
      <c r="O38" s="30">
        <f t="shared" si="13"/>
        <v>0</v>
      </c>
      <c r="P38" s="31">
        <f t="shared" si="14"/>
        <v>1</v>
      </c>
      <c r="Q38" s="28"/>
      <c r="R38" s="28"/>
      <c r="S38" s="28"/>
      <c r="T38" s="28"/>
      <c r="U38" s="29">
        <f t="shared" si="0"/>
        <v>0</v>
      </c>
      <c r="V38" s="30">
        <f t="shared" si="15"/>
        <v>0</v>
      </c>
      <c r="W38" s="32">
        <f t="shared" si="1"/>
        <v>1</v>
      </c>
      <c r="X38" s="33"/>
      <c r="Y38" s="33"/>
      <c r="Z38" s="33"/>
      <c r="AA38" s="34">
        <f t="shared" si="2"/>
        <v>0</v>
      </c>
      <c r="AB38" s="34">
        <f t="shared" si="3"/>
        <v>0</v>
      </c>
      <c r="AC38" s="35">
        <f t="shared" si="4"/>
        <v>1</v>
      </c>
      <c r="AD38" s="34">
        <f t="shared" si="5"/>
        <v>0</v>
      </c>
      <c r="AE38" s="34">
        <f t="shared" si="6"/>
        <v>0</v>
      </c>
      <c r="AF38" s="36">
        <f t="shared" si="7"/>
        <v>1</v>
      </c>
      <c r="AG38" s="37" t="str">
        <f t="shared" si="8"/>
        <v/>
      </c>
    </row>
    <row r="39" spans="1:33" s="81" customFormat="1">
      <c r="A39" s="25">
        <f>IF(المدخلات!C36&lt;&gt;0,المدخلات!C36,"")</f>
        <v>35</v>
      </c>
      <c r="B39" s="26" t="str">
        <f>IF(المدخلات!D36&lt;&gt;"",المدخلات!D36,"")</f>
        <v/>
      </c>
      <c r="C39" s="27" t="str">
        <f>IF(المدخلات!E36&lt;&gt;"",المدخلات!E36,"")</f>
        <v/>
      </c>
      <c r="D39" s="28"/>
      <c r="E39" s="28"/>
      <c r="F39" s="28"/>
      <c r="G39" s="28"/>
      <c r="H39" s="29">
        <f t="shared" si="9"/>
        <v>0</v>
      </c>
      <c r="I39" s="30">
        <f t="shared" si="10"/>
        <v>0</v>
      </c>
      <c r="J39" s="31">
        <f t="shared" si="11"/>
        <v>1</v>
      </c>
      <c r="K39" s="28"/>
      <c r="L39" s="28"/>
      <c r="M39" s="28"/>
      <c r="N39" s="29">
        <f t="shared" si="12"/>
        <v>0</v>
      </c>
      <c r="O39" s="30">
        <f t="shared" si="13"/>
        <v>0</v>
      </c>
      <c r="P39" s="31">
        <f t="shared" si="14"/>
        <v>1</v>
      </c>
      <c r="Q39" s="28"/>
      <c r="R39" s="28"/>
      <c r="S39" s="28"/>
      <c r="T39" s="28"/>
      <c r="U39" s="29">
        <f t="shared" si="0"/>
        <v>0</v>
      </c>
      <c r="V39" s="30">
        <f t="shared" si="15"/>
        <v>0</v>
      </c>
      <c r="W39" s="32">
        <f t="shared" si="1"/>
        <v>1</v>
      </c>
      <c r="X39" s="33"/>
      <c r="Y39" s="33"/>
      <c r="Z39" s="33"/>
      <c r="AA39" s="34">
        <f t="shared" si="2"/>
        <v>0</v>
      </c>
      <c r="AB39" s="34">
        <f t="shared" si="3"/>
        <v>0</v>
      </c>
      <c r="AC39" s="35">
        <f t="shared" si="4"/>
        <v>1</v>
      </c>
      <c r="AD39" s="34">
        <f t="shared" si="5"/>
        <v>0</v>
      </c>
      <c r="AE39" s="34">
        <f t="shared" si="6"/>
        <v>0</v>
      </c>
      <c r="AF39" s="36">
        <f t="shared" si="7"/>
        <v>1</v>
      </c>
      <c r="AG39" s="37" t="str">
        <f t="shared" si="8"/>
        <v/>
      </c>
    </row>
    <row r="40" spans="1:33" s="81" customFormat="1">
      <c r="A40" s="25">
        <f>IF(المدخلات!C37&lt;&gt;0,المدخلات!C37,"")</f>
        <v>36</v>
      </c>
      <c r="B40" s="26" t="str">
        <f>IF(المدخلات!D37&lt;&gt;"",المدخلات!D37,"")</f>
        <v/>
      </c>
      <c r="C40" s="27" t="str">
        <f>IF(المدخلات!E37&lt;&gt;"",المدخلات!E37,"")</f>
        <v/>
      </c>
      <c r="D40" s="28"/>
      <c r="E40" s="28"/>
      <c r="F40" s="28"/>
      <c r="G40" s="28"/>
      <c r="H40" s="29">
        <f t="shared" si="9"/>
        <v>0</v>
      </c>
      <c r="I40" s="30">
        <f t="shared" si="10"/>
        <v>0</v>
      </c>
      <c r="J40" s="31">
        <f t="shared" si="11"/>
        <v>1</v>
      </c>
      <c r="K40" s="28"/>
      <c r="L40" s="28"/>
      <c r="M40" s="28"/>
      <c r="N40" s="29">
        <f t="shared" ref="N40:N44" si="16">IF(A40&lt;&gt;"",SUM(K40:M40),"")</f>
        <v>0</v>
      </c>
      <c r="O40" s="30">
        <f t="shared" si="13"/>
        <v>0</v>
      </c>
      <c r="P40" s="31">
        <f t="shared" si="14"/>
        <v>1</v>
      </c>
      <c r="Q40" s="28"/>
      <c r="R40" s="28"/>
      <c r="S40" s="28"/>
      <c r="T40" s="28"/>
      <c r="U40" s="29">
        <f t="shared" si="0"/>
        <v>0</v>
      </c>
      <c r="V40" s="30">
        <f t="shared" si="15"/>
        <v>0</v>
      </c>
      <c r="W40" s="32">
        <f t="shared" si="1"/>
        <v>1</v>
      </c>
      <c r="X40" s="33"/>
      <c r="Y40" s="33"/>
      <c r="Z40" s="33"/>
      <c r="AA40" s="34">
        <f t="shared" si="2"/>
        <v>0</v>
      </c>
      <c r="AB40" s="34">
        <f t="shared" si="3"/>
        <v>0</v>
      </c>
      <c r="AC40" s="35">
        <f t="shared" si="4"/>
        <v>1</v>
      </c>
      <c r="AD40" s="34">
        <f t="shared" si="5"/>
        <v>0</v>
      </c>
      <c r="AE40" s="34">
        <f t="shared" si="6"/>
        <v>0</v>
      </c>
      <c r="AF40" s="36">
        <f t="shared" si="7"/>
        <v>1</v>
      </c>
      <c r="AG40" s="37" t="str">
        <f t="shared" si="8"/>
        <v/>
      </c>
    </row>
    <row r="41" spans="1:33" s="81" customFormat="1">
      <c r="A41" s="25">
        <f>IF(المدخلات!C38&lt;&gt;0,المدخلات!C38,"")</f>
        <v>37</v>
      </c>
      <c r="B41" s="26" t="str">
        <f>IF(المدخلات!D38&lt;&gt;"",المدخلات!D38,"")</f>
        <v/>
      </c>
      <c r="C41" s="27" t="str">
        <f>IF(المدخلات!E38&lt;&gt;"",المدخلات!E38,"")</f>
        <v/>
      </c>
      <c r="D41" s="28"/>
      <c r="E41" s="28"/>
      <c r="F41" s="28"/>
      <c r="G41" s="28"/>
      <c r="H41" s="29">
        <f t="shared" si="9"/>
        <v>0</v>
      </c>
      <c r="I41" s="30">
        <f t="shared" si="10"/>
        <v>0</v>
      </c>
      <c r="J41" s="31">
        <f t="shared" si="11"/>
        <v>1</v>
      </c>
      <c r="K41" s="28"/>
      <c r="L41" s="28"/>
      <c r="M41" s="28"/>
      <c r="N41" s="29">
        <f t="shared" si="16"/>
        <v>0</v>
      </c>
      <c r="O41" s="30">
        <f t="shared" si="13"/>
        <v>0</v>
      </c>
      <c r="P41" s="31">
        <f t="shared" si="14"/>
        <v>1</v>
      </c>
      <c r="Q41" s="28"/>
      <c r="R41" s="28"/>
      <c r="S41" s="28"/>
      <c r="T41" s="28"/>
      <c r="U41" s="29">
        <f t="shared" si="0"/>
        <v>0</v>
      </c>
      <c r="V41" s="30">
        <f t="shared" si="15"/>
        <v>0</v>
      </c>
      <c r="W41" s="32">
        <f t="shared" si="1"/>
        <v>1</v>
      </c>
      <c r="X41" s="33"/>
      <c r="Y41" s="33"/>
      <c r="Z41" s="33"/>
      <c r="AA41" s="34">
        <f t="shared" si="2"/>
        <v>0</v>
      </c>
      <c r="AB41" s="34">
        <f t="shared" si="3"/>
        <v>0</v>
      </c>
      <c r="AC41" s="35">
        <f t="shared" si="4"/>
        <v>1</v>
      </c>
      <c r="AD41" s="34">
        <f t="shared" si="5"/>
        <v>0</v>
      </c>
      <c r="AE41" s="34">
        <f t="shared" si="6"/>
        <v>0</v>
      </c>
      <c r="AF41" s="36">
        <f t="shared" si="7"/>
        <v>1</v>
      </c>
      <c r="AG41" s="37" t="str">
        <f t="shared" si="8"/>
        <v/>
      </c>
    </row>
    <row r="42" spans="1:33" s="81" customFormat="1">
      <c r="A42" s="25">
        <f>IF(المدخلات!C39&lt;&gt;0,المدخلات!C39,"")</f>
        <v>38</v>
      </c>
      <c r="B42" s="26" t="str">
        <f>IF(المدخلات!D39&lt;&gt;"",المدخلات!D39,"")</f>
        <v/>
      </c>
      <c r="C42" s="27" t="str">
        <f>IF(المدخلات!E39&lt;&gt;"",المدخلات!E39,"")</f>
        <v/>
      </c>
      <c r="D42" s="28"/>
      <c r="E42" s="28"/>
      <c r="F42" s="28"/>
      <c r="G42" s="28"/>
      <c r="H42" s="29">
        <f t="shared" si="9"/>
        <v>0</v>
      </c>
      <c r="I42" s="30">
        <f t="shared" si="10"/>
        <v>0</v>
      </c>
      <c r="J42" s="31">
        <f t="shared" si="11"/>
        <v>1</v>
      </c>
      <c r="K42" s="28"/>
      <c r="L42" s="28"/>
      <c r="M42" s="28"/>
      <c r="N42" s="29">
        <f t="shared" si="16"/>
        <v>0</v>
      </c>
      <c r="O42" s="30">
        <f t="shared" si="13"/>
        <v>0</v>
      </c>
      <c r="P42" s="31">
        <f t="shared" si="14"/>
        <v>1</v>
      </c>
      <c r="Q42" s="28"/>
      <c r="R42" s="28"/>
      <c r="S42" s="28"/>
      <c r="T42" s="28"/>
      <c r="U42" s="29">
        <f t="shared" si="0"/>
        <v>0</v>
      </c>
      <c r="V42" s="30">
        <f t="shared" si="15"/>
        <v>0</v>
      </c>
      <c r="W42" s="32">
        <f t="shared" si="1"/>
        <v>1</v>
      </c>
      <c r="X42" s="33"/>
      <c r="Y42" s="33"/>
      <c r="Z42" s="33"/>
      <c r="AA42" s="34">
        <f t="shared" si="2"/>
        <v>0</v>
      </c>
      <c r="AB42" s="34">
        <f t="shared" si="3"/>
        <v>0</v>
      </c>
      <c r="AC42" s="35">
        <f t="shared" si="4"/>
        <v>1</v>
      </c>
      <c r="AD42" s="34">
        <f t="shared" si="5"/>
        <v>0</v>
      </c>
      <c r="AE42" s="34">
        <f t="shared" si="6"/>
        <v>0</v>
      </c>
      <c r="AF42" s="36">
        <f t="shared" si="7"/>
        <v>1</v>
      </c>
      <c r="AG42" s="37" t="str">
        <f t="shared" si="8"/>
        <v/>
      </c>
    </row>
    <row r="43" spans="1:33" s="81" customFormat="1">
      <c r="A43" s="25">
        <f>IF(المدخلات!C40&lt;&gt;0,المدخلات!C40,"")</f>
        <v>39</v>
      </c>
      <c r="B43" s="26" t="str">
        <f>IF(المدخلات!D40&lt;&gt;"",المدخلات!D40,"")</f>
        <v/>
      </c>
      <c r="C43" s="27" t="str">
        <f>IF(المدخلات!E40&lt;&gt;"",المدخلات!E40,"")</f>
        <v/>
      </c>
      <c r="D43" s="28"/>
      <c r="E43" s="28"/>
      <c r="F43" s="28"/>
      <c r="G43" s="28"/>
      <c r="H43" s="29">
        <f t="shared" si="9"/>
        <v>0</v>
      </c>
      <c r="I43" s="30">
        <f t="shared" si="10"/>
        <v>0</v>
      </c>
      <c r="J43" s="31">
        <f t="shared" si="11"/>
        <v>1</v>
      </c>
      <c r="K43" s="28"/>
      <c r="L43" s="28"/>
      <c r="M43" s="28"/>
      <c r="N43" s="29">
        <f t="shared" si="16"/>
        <v>0</v>
      </c>
      <c r="O43" s="30">
        <f t="shared" si="13"/>
        <v>0</v>
      </c>
      <c r="P43" s="31">
        <f t="shared" si="14"/>
        <v>1</v>
      </c>
      <c r="Q43" s="28"/>
      <c r="R43" s="28"/>
      <c r="S43" s="28"/>
      <c r="T43" s="28"/>
      <c r="U43" s="29">
        <f t="shared" si="0"/>
        <v>0</v>
      </c>
      <c r="V43" s="30">
        <f t="shared" si="15"/>
        <v>0</v>
      </c>
      <c r="W43" s="32">
        <f t="shared" si="1"/>
        <v>1</v>
      </c>
      <c r="X43" s="33"/>
      <c r="Y43" s="33"/>
      <c r="Z43" s="33"/>
      <c r="AA43" s="34">
        <f t="shared" si="2"/>
        <v>0</v>
      </c>
      <c r="AB43" s="34">
        <f t="shared" si="3"/>
        <v>0</v>
      </c>
      <c r="AC43" s="35">
        <f t="shared" si="4"/>
        <v>1</v>
      </c>
      <c r="AD43" s="34">
        <f t="shared" si="5"/>
        <v>0</v>
      </c>
      <c r="AE43" s="34">
        <f t="shared" si="6"/>
        <v>0</v>
      </c>
      <c r="AF43" s="36">
        <f t="shared" si="7"/>
        <v>1</v>
      </c>
      <c r="AG43" s="37" t="str">
        <f t="shared" si="8"/>
        <v/>
      </c>
    </row>
    <row r="44" spans="1:33" s="81" customFormat="1">
      <c r="A44" s="25">
        <f>IF(المدخلات!C41&lt;&gt;0,المدخلات!C41,"")</f>
        <v>40</v>
      </c>
      <c r="B44" s="26" t="str">
        <f>IF(المدخلات!D41&lt;&gt;"",المدخلات!D41,"")</f>
        <v/>
      </c>
      <c r="C44" s="27" t="str">
        <f>IF(المدخلات!E41&lt;&gt;"",المدخلات!E41,"")</f>
        <v/>
      </c>
      <c r="D44" s="28"/>
      <c r="E44" s="28"/>
      <c r="F44" s="28"/>
      <c r="G44" s="28"/>
      <c r="H44" s="29">
        <f t="shared" si="9"/>
        <v>0</v>
      </c>
      <c r="I44" s="30">
        <f t="shared" si="10"/>
        <v>0</v>
      </c>
      <c r="J44" s="31">
        <f t="shared" si="11"/>
        <v>1</v>
      </c>
      <c r="K44" s="28"/>
      <c r="L44" s="28"/>
      <c r="M44" s="28"/>
      <c r="N44" s="29">
        <f t="shared" si="16"/>
        <v>0</v>
      </c>
      <c r="O44" s="30">
        <f t="shared" si="13"/>
        <v>0</v>
      </c>
      <c r="P44" s="31">
        <f t="shared" si="14"/>
        <v>1</v>
      </c>
      <c r="Q44" s="28"/>
      <c r="R44" s="28"/>
      <c r="S44" s="28"/>
      <c r="T44" s="28"/>
      <c r="U44" s="29">
        <f t="shared" si="0"/>
        <v>0</v>
      </c>
      <c r="V44" s="30">
        <f t="shared" si="15"/>
        <v>0</v>
      </c>
      <c r="W44" s="32">
        <f t="shared" si="1"/>
        <v>1</v>
      </c>
      <c r="X44" s="33"/>
      <c r="Y44" s="33"/>
      <c r="Z44" s="33"/>
      <c r="AA44" s="34">
        <f t="shared" si="2"/>
        <v>0</v>
      </c>
      <c r="AB44" s="34">
        <f t="shared" si="3"/>
        <v>0</v>
      </c>
      <c r="AC44" s="35">
        <f t="shared" si="4"/>
        <v>1</v>
      </c>
      <c r="AD44" s="34">
        <f t="shared" si="5"/>
        <v>0</v>
      </c>
      <c r="AE44" s="34">
        <f t="shared" si="6"/>
        <v>0</v>
      </c>
      <c r="AF44" s="36">
        <f t="shared" si="7"/>
        <v>1</v>
      </c>
      <c r="AG44" s="37" t="str">
        <f t="shared" si="8"/>
        <v/>
      </c>
    </row>
    <row r="45" spans="1:33" s="81" customFormat="1">
      <c r="A45" s="25">
        <f>IF(المدخلات!C42&lt;&gt;0,المدخلات!C42,"")</f>
        <v>41</v>
      </c>
      <c r="B45" s="26" t="str">
        <f>IF(المدخلات!D42&lt;&gt;"",المدخلات!D42,"")</f>
        <v/>
      </c>
      <c r="C45" s="27" t="str">
        <f>IF(المدخلات!E42&lt;&gt;"",المدخلات!E42,"")</f>
        <v/>
      </c>
      <c r="D45" s="28"/>
      <c r="E45" s="28"/>
      <c r="F45" s="28"/>
      <c r="G45" s="28"/>
      <c r="H45" s="29">
        <f t="shared" ref="H45:H49" si="17">IF(A45&lt;&gt;"",SUM(D45:G45),"")</f>
        <v>0</v>
      </c>
      <c r="I45" s="30">
        <f t="shared" ref="I45:I49" si="18">IF(A45&lt;&gt;"",(D45+E45+F45+G45)/4,"")</f>
        <v>0</v>
      </c>
      <c r="J45" s="31">
        <f t="shared" ref="J45:J49" si="19">IF(A45&lt;&gt;"",RANK(I45,I$5:I$44,0),"")</f>
        <v>1</v>
      </c>
      <c r="K45" s="28"/>
      <c r="L45" s="28"/>
      <c r="M45" s="28"/>
      <c r="N45" s="29">
        <f t="shared" ref="N45:N49" si="20">IF(A45&lt;&gt;"",SUM(K45:M45),"")</f>
        <v>0</v>
      </c>
      <c r="O45" s="30">
        <f t="shared" ref="O45:O49" si="21">IF(A45&lt;&gt;"",(K45+L45+M45)/3,"")</f>
        <v>0</v>
      </c>
      <c r="P45" s="31">
        <f t="shared" ref="P45:P49" si="22">IF(A45&lt;&gt;"",RANK(O45,O$5:O$44,0),"")</f>
        <v>1</v>
      </c>
      <c r="Q45" s="28"/>
      <c r="R45" s="28"/>
      <c r="S45" s="28"/>
      <c r="T45" s="28"/>
      <c r="U45" s="29">
        <f t="shared" ref="U45:U49" si="23">IF(A45&lt;&gt;"",IF(T45&lt;&gt;7.77,SUM(Q45:T45),SUM(Q45:S45)),"")</f>
        <v>0</v>
      </c>
      <c r="V45" s="30">
        <f t="shared" ref="V45:V49" si="24">IF(A45&lt;&gt;"",IF(T45=7.77,U45/3,U45/4),"")</f>
        <v>0</v>
      </c>
      <c r="W45" s="32">
        <f t="shared" ref="W45:W49" si="25">IF(A45&lt;&gt;"",RANK(V45,V$5:V$44,0),"")</f>
        <v>1</v>
      </c>
      <c r="X45" s="33"/>
      <c r="Y45" s="33"/>
      <c r="Z45" s="33"/>
      <c r="AA45" s="34">
        <f t="shared" ref="AA45:AA49" si="26">IF(A45&lt;&gt;"",SUM(X45:Z45),"")</f>
        <v>0</v>
      </c>
      <c r="AB45" s="34">
        <f t="shared" ref="AB45:AB49" si="27">IF(A45&lt;&gt;"",AA45/3,"")</f>
        <v>0</v>
      </c>
      <c r="AC45" s="35">
        <f t="shared" ref="AC45:AC49" si="28">IF(A45&lt;&gt;"",RANK(AB45,AB$5:AB$44,0),"")</f>
        <v>1</v>
      </c>
      <c r="AD45" s="34">
        <f t="shared" ref="AD45:AD49" si="29">IF(A45&lt;&gt;"",I45*2+O45*2+V45+AB45*1.5,"")</f>
        <v>0</v>
      </c>
      <c r="AE45" s="34">
        <f t="shared" ref="AE45:AE49" si="30">IF(A45&lt;&gt;"",(I45*2+O45*2+V45+AB45*1.5)/6.5,"")</f>
        <v>0</v>
      </c>
      <c r="AF45" s="36">
        <f t="shared" ref="AF45:AF49" si="31">IF(A45&lt;&gt;"",RANK(AE45,AE$5:AE$44,0),"")</f>
        <v>1</v>
      </c>
      <c r="AG45" s="37" t="str">
        <f t="shared" ref="AG45:AG49" si="32">IF(A45&lt;&gt;"",IF(AE45&gt;=16,"شكر",IF(AE45&gt;=15,"شرف",IF(AE45&gt;=14,"تشجيع",IF(AE45&gt;=13,"رضا","")))),"")</f>
        <v/>
      </c>
    </row>
    <row r="46" spans="1:33" s="81" customFormat="1">
      <c r="A46" s="25">
        <f>IF(المدخلات!C43&lt;&gt;0,المدخلات!C43,"")</f>
        <v>42</v>
      </c>
      <c r="B46" s="26" t="str">
        <f>IF(المدخلات!D43&lt;&gt;"",المدخلات!D43,"")</f>
        <v/>
      </c>
      <c r="C46" s="27" t="str">
        <f>IF(المدخلات!E43&lt;&gt;"",المدخلات!E43,"")</f>
        <v/>
      </c>
      <c r="D46" s="28"/>
      <c r="E46" s="28"/>
      <c r="F46" s="28"/>
      <c r="G46" s="28"/>
      <c r="H46" s="29">
        <f t="shared" si="17"/>
        <v>0</v>
      </c>
      <c r="I46" s="30">
        <f t="shared" si="18"/>
        <v>0</v>
      </c>
      <c r="J46" s="31">
        <f t="shared" si="19"/>
        <v>1</v>
      </c>
      <c r="K46" s="28"/>
      <c r="L46" s="28"/>
      <c r="M46" s="28"/>
      <c r="N46" s="29">
        <f t="shared" si="20"/>
        <v>0</v>
      </c>
      <c r="O46" s="30">
        <f t="shared" si="21"/>
        <v>0</v>
      </c>
      <c r="P46" s="31">
        <f t="shared" si="22"/>
        <v>1</v>
      </c>
      <c r="Q46" s="28"/>
      <c r="R46" s="28"/>
      <c r="S46" s="28"/>
      <c r="T46" s="28"/>
      <c r="U46" s="29">
        <f t="shared" si="23"/>
        <v>0</v>
      </c>
      <c r="V46" s="30">
        <f t="shared" si="24"/>
        <v>0</v>
      </c>
      <c r="W46" s="32">
        <f t="shared" si="25"/>
        <v>1</v>
      </c>
      <c r="X46" s="33"/>
      <c r="Y46" s="33"/>
      <c r="Z46" s="33"/>
      <c r="AA46" s="34">
        <f t="shared" si="26"/>
        <v>0</v>
      </c>
      <c r="AB46" s="34">
        <f t="shared" si="27"/>
        <v>0</v>
      </c>
      <c r="AC46" s="35">
        <f t="shared" si="28"/>
        <v>1</v>
      </c>
      <c r="AD46" s="34">
        <f t="shared" si="29"/>
        <v>0</v>
      </c>
      <c r="AE46" s="34">
        <f t="shared" si="30"/>
        <v>0</v>
      </c>
      <c r="AF46" s="36">
        <f t="shared" si="31"/>
        <v>1</v>
      </c>
      <c r="AG46" s="37" t="str">
        <f t="shared" si="32"/>
        <v/>
      </c>
    </row>
    <row r="47" spans="1:33" s="81" customFormat="1">
      <c r="A47" s="25">
        <f>IF(المدخلات!C44&lt;&gt;0,المدخلات!C44,"")</f>
        <v>43</v>
      </c>
      <c r="B47" s="26" t="str">
        <f>IF(المدخلات!D44&lt;&gt;"",المدخلات!D44,"")</f>
        <v/>
      </c>
      <c r="C47" s="27" t="str">
        <f>IF(المدخلات!E44&lt;&gt;"",المدخلات!E44,"")</f>
        <v/>
      </c>
      <c r="D47" s="28"/>
      <c r="E47" s="28"/>
      <c r="F47" s="28"/>
      <c r="G47" s="28"/>
      <c r="H47" s="29">
        <f t="shared" si="17"/>
        <v>0</v>
      </c>
      <c r="I47" s="30">
        <f t="shared" si="18"/>
        <v>0</v>
      </c>
      <c r="J47" s="31">
        <f t="shared" si="19"/>
        <v>1</v>
      </c>
      <c r="K47" s="28"/>
      <c r="L47" s="28"/>
      <c r="M47" s="28"/>
      <c r="N47" s="29">
        <f t="shared" si="20"/>
        <v>0</v>
      </c>
      <c r="O47" s="30">
        <f t="shared" si="21"/>
        <v>0</v>
      </c>
      <c r="P47" s="31">
        <f t="shared" si="22"/>
        <v>1</v>
      </c>
      <c r="Q47" s="28"/>
      <c r="R47" s="28"/>
      <c r="S47" s="28"/>
      <c r="T47" s="28"/>
      <c r="U47" s="29">
        <f t="shared" si="23"/>
        <v>0</v>
      </c>
      <c r="V47" s="30">
        <f t="shared" si="24"/>
        <v>0</v>
      </c>
      <c r="W47" s="32">
        <f t="shared" si="25"/>
        <v>1</v>
      </c>
      <c r="X47" s="33"/>
      <c r="Y47" s="33"/>
      <c r="Z47" s="33"/>
      <c r="AA47" s="34">
        <f t="shared" si="26"/>
        <v>0</v>
      </c>
      <c r="AB47" s="34">
        <f t="shared" si="27"/>
        <v>0</v>
      </c>
      <c r="AC47" s="35">
        <f t="shared" si="28"/>
        <v>1</v>
      </c>
      <c r="AD47" s="34">
        <f t="shared" si="29"/>
        <v>0</v>
      </c>
      <c r="AE47" s="34">
        <f t="shared" si="30"/>
        <v>0</v>
      </c>
      <c r="AF47" s="36">
        <f t="shared" si="31"/>
        <v>1</v>
      </c>
      <c r="AG47" s="37" t="str">
        <f t="shared" si="32"/>
        <v/>
      </c>
    </row>
    <row r="48" spans="1:33" s="81" customFormat="1">
      <c r="A48" s="25">
        <f>IF(المدخلات!C45&lt;&gt;0,المدخلات!C45,"")</f>
        <v>44</v>
      </c>
      <c r="B48" s="26" t="str">
        <f>IF(المدخلات!D45&lt;&gt;"",المدخلات!D45,"")</f>
        <v/>
      </c>
      <c r="C48" s="27" t="str">
        <f>IF(المدخلات!E45&lt;&gt;"",المدخلات!E45,"")</f>
        <v/>
      </c>
      <c r="D48" s="28"/>
      <c r="E48" s="28"/>
      <c r="F48" s="28"/>
      <c r="G48" s="28"/>
      <c r="H48" s="29">
        <f t="shared" si="17"/>
        <v>0</v>
      </c>
      <c r="I48" s="30">
        <f t="shared" si="18"/>
        <v>0</v>
      </c>
      <c r="J48" s="31">
        <f t="shared" si="19"/>
        <v>1</v>
      </c>
      <c r="K48" s="28"/>
      <c r="L48" s="28"/>
      <c r="M48" s="28"/>
      <c r="N48" s="29">
        <f t="shared" si="20"/>
        <v>0</v>
      </c>
      <c r="O48" s="30">
        <f t="shared" si="21"/>
        <v>0</v>
      </c>
      <c r="P48" s="31">
        <f t="shared" si="22"/>
        <v>1</v>
      </c>
      <c r="Q48" s="28"/>
      <c r="R48" s="28"/>
      <c r="S48" s="28"/>
      <c r="T48" s="28"/>
      <c r="U48" s="29">
        <f t="shared" si="23"/>
        <v>0</v>
      </c>
      <c r="V48" s="30">
        <f t="shared" si="24"/>
        <v>0</v>
      </c>
      <c r="W48" s="32">
        <f t="shared" si="25"/>
        <v>1</v>
      </c>
      <c r="X48" s="33"/>
      <c r="Y48" s="33"/>
      <c r="Z48" s="33"/>
      <c r="AA48" s="34">
        <f t="shared" si="26"/>
        <v>0</v>
      </c>
      <c r="AB48" s="34">
        <f t="shared" si="27"/>
        <v>0</v>
      </c>
      <c r="AC48" s="35">
        <f t="shared" si="28"/>
        <v>1</v>
      </c>
      <c r="AD48" s="34">
        <f t="shared" si="29"/>
        <v>0</v>
      </c>
      <c r="AE48" s="34">
        <f t="shared" si="30"/>
        <v>0</v>
      </c>
      <c r="AF48" s="36">
        <f t="shared" si="31"/>
        <v>1</v>
      </c>
      <c r="AG48" s="37" t="str">
        <f t="shared" si="32"/>
        <v/>
      </c>
    </row>
    <row r="49" spans="1:42" s="81" customFormat="1">
      <c r="A49" s="25">
        <f>IF(المدخلات!C46&lt;&gt;0,المدخلات!C46,"")</f>
        <v>45</v>
      </c>
      <c r="B49" s="26" t="str">
        <f>IF(المدخلات!D46&lt;&gt;"",المدخلات!D46,"")</f>
        <v/>
      </c>
      <c r="C49" s="27" t="str">
        <f>IF(المدخلات!E46&lt;&gt;"",المدخلات!E46,"")</f>
        <v/>
      </c>
      <c r="D49" s="28"/>
      <c r="E49" s="28"/>
      <c r="F49" s="28"/>
      <c r="G49" s="28"/>
      <c r="H49" s="29">
        <f t="shared" si="17"/>
        <v>0</v>
      </c>
      <c r="I49" s="30">
        <f t="shared" si="18"/>
        <v>0</v>
      </c>
      <c r="J49" s="31">
        <f t="shared" si="19"/>
        <v>1</v>
      </c>
      <c r="K49" s="28"/>
      <c r="L49" s="28"/>
      <c r="M49" s="28"/>
      <c r="N49" s="29">
        <f t="shared" si="20"/>
        <v>0</v>
      </c>
      <c r="O49" s="30">
        <f t="shared" si="21"/>
        <v>0</v>
      </c>
      <c r="P49" s="31">
        <f t="shared" si="22"/>
        <v>1</v>
      </c>
      <c r="Q49" s="28"/>
      <c r="R49" s="28"/>
      <c r="S49" s="28"/>
      <c r="T49" s="28"/>
      <c r="U49" s="29">
        <f t="shared" si="23"/>
        <v>0</v>
      </c>
      <c r="V49" s="30">
        <f t="shared" si="24"/>
        <v>0</v>
      </c>
      <c r="W49" s="32">
        <f t="shared" si="25"/>
        <v>1</v>
      </c>
      <c r="X49" s="33"/>
      <c r="Y49" s="33"/>
      <c r="Z49" s="33"/>
      <c r="AA49" s="34">
        <f t="shared" si="26"/>
        <v>0</v>
      </c>
      <c r="AB49" s="34">
        <f t="shared" si="27"/>
        <v>0</v>
      </c>
      <c r="AC49" s="35">
        <f t="shared" si="28"/>
        <v>1</v>
      </c>
      <c r="AD49" s="34">
        <f t="shared" si="29"/>
        <v>0</v>
      </c>
      <c r="AE49" s="34">
        <f t="shared" si="30"/>
        <v>0</v>
      </c>
      <c r="AF49" s="36">
        <f t="shared" si="31"/>
        <v>1</v>
      </c>
      <c r="AG49" s="37" t="str">
        <f t="shared" si="32"/>
        <v/>
      </c>
    </row>
    <row r="51" spans="1:42" s="81" customFormat="1">
      <c r="A51" s="345" t="s">
        <v>6</v>
      </c>
      <c r="B51" s="345"/>
      <c r="C51" s="439" t="str">
        <f>C1</f>
        <v/>
      </c>
      <c r="D51" s="439"/>
      <c r="E51" s="439"/>
      <c r="F51" s="439"/>
      <c r="G51" s="80"/>
      <c r="H51" s="345" t="s">
        <v>7</v>
      </c>
      <c r="I51" s="345"/>
      <c r="J51" s="439" t="str">
        <f>J1</f>
        <v/>
      </c>
      <c r="K51" s="439"/>
      <c r="L51" s="439"/>
      <c r="M51" s="439"/>
      <c r="N51" s="80"/>
      <c r="O51" s="345" t="s">
        <v>8</v>
      </c>
      <c r="P51" s="345"/>
      <c r="Q51" s="439" t="str">
        <f>Q1</f>
        <v/>
      </c>
      <c r="R51" s="439"/>
      <c r="S51" s="439"/>
      <c r="T51" s="80"/>
      <c r="U51" s="345" t="s">
        <v>9</v>
      </c>
      <c r="V51" s="345"/>
      <c r="W51" s="439" t="str">
        <f>W1</f>
        <v>2019-2018</v>
      </c>
      <c r="X51" s="439"/>
      <c r="Y51" s="439"/>
      <c r="Z51" s="80"/>
      <c r="AA51" s="80"/>
      <c r="AB51" s="80"/>
    </row>
    <row r="52" spans="1:42" ht="20.25">
      <c r="K52" s="348" t="s">
        <v>112</v>
      </c>
      <c r="L52" s="348"/>
      <c r="M52" s="348"/>
      <c r="N52" s="349"/>
      <c r="O52" s="348"/>
      <c r="P52" s="348"/>
      <c r="Q52" s="348"/>
      <c r="R52" s="348"/>
      <c r="S52" s="348"/>
      <c r="T52" s="349"/>
      <c r="U52" s="348"/>
      <c r="V52" s="348"/>
    </row>
    <row r="54" spans="1:42" ht="49.5" customHeight="1">
      <c r="A54" s="75"/>
      <c r="B54" s="43"/>
      <c r="C54" s="43"/>
      <c r="D54" s="62" t="s">
        <v>21</v>
      </c>
      <c r="E54" s="62" t="s">
        <v>22</v>
      </c>
      <c r="F54" s="62" t="s">
        <v>23</v>
      </c>
      <c r="G54" s="62" t="s">
        <v>24</v>
      </c>
      <c r="I54" s="20" t="s">
        <v>26</v>
      </c>
      <c r="J54" s="39"/>
      <c r="K54" s="18" t="s">
        <v>28</v>
      </c>
      <c r="L54" s="19" t="s">
        <v>29</v>
      </c>
      <c r="M54" s="19" t="s">
        <v>30</v>
      </c>
      <c r="O54" s="20" t="s">
        <v>26</v>
      </c>
      <c r="P54" s="39"/>
      <c r="Q54" s="21" t="s">
        <v>31</v>
      </c>
      <c r="R54" s="22" t="s">
        <v>32</v>
      </c>
      <c r="S54" s="22" t="s">
        <v>33</v>
      </c>
      <c r="T54" s="22" t="s">
        <v>34</v>
      </c>
      <c r="V54" s="20" t="s">
        <v>26</v>
      </c>
      <c r="W54" s="39"/>
      <c r="X54" s="24" t="str">
        <f>X4</f>
        <v>Expr orale</v>
      </c>
      <c r="Y54" s="219" t="str">
        <f>Y4</f>
        <v>Lecture</v>
      </c>
      <c r="Z54" s="217" t="str">
        <f>Z4</f>
        <v>Prod écrite</v>
      </c>
      <c r="AB54" s="20" t="s">
        <v>26</v>
      </c>
      <c r="AE54" s="20" t="s">
        <v>39</v>
      </c>
      <c r="AJ54" s="44"/>
      <c r="AK54" s="45"/>
    </row>
    <row r="55" spans="1:42">
      <c r="B55" s="385" t="s">
        <v>42</v>
      </c>
      <c r="C55" s="355"/>
      <c r="D55" s="306">
        <f>MAX(D5:D49)</f>
        <v>0</v>
      </c>
      <c r="E55" s="306">
        <f>MAX(E5:E49)</f>
        <v>0</v>
      </c>
      <c r="F55" s="306">
        <f>MAX(F5:F49)</f>
        <v>0</v>
      </c>
      <c r="G55" s="306">
        <f>MAX(G5:G49)</f>
        <v>0</v>
      </c>
      <c r="I55" s="306">
        <f>MAX(I5:I49)</f>
        <v>0</v>
      </c>
      <c r="J55" s="39"/>
      <c r="K55" s="306">
        <f>MAX(K5:K49)</f>
        <v>0</v>
      </c>
      <c r="L55" s="306">
        <f>MAX(L5:L49)</f>
        <v>0</v>
      </c>
      <c r="M55" s="306">
        <f>MAX(M5:M49)</f>
        <v>0</v>
      </c>
      <c r="O55" s="306">
        <f>MAX(O5:O49)</f>
        <v>0</v>
      </c>
      <c r="P55" s="39"/>
      <c r="Q55" s="306">
        <f>MAX(Q5:Q49)</f>
        <v>0</v>
      </c>
      <c r="R55" s="306">
        <f>MAX(R5:R49)</f>
        <v>0</v>
      </c>
      <c r="S55" s="306">
        <f>MAX(S5:S49)</f>
        <v>0</v>
      </c>
      <c r="T55" s="306">
        <f t="array" ref="T55">MAX(IF(T5:T49&lt;&gt;7.77,T5:T49))</f>
        <v>0</v>
      </c>
      <c r="V55" s="306">
        <f>MAX(V5:V49)</f>
        <v>0</v>
      </c>
      <c r="W55" s="39"/>
      <c r="X55" s="306">
        <f>MAX(X5:X49)</f>
        <v>0</v>
      </c>
      <c r="Y55" s="216">
        <f>MAX(Y5:Y49)</f>
        <v>0</v>
      </c>
      <c r="Z55" s="218">
        <f>MAX(Z5:Z49)</f>
        <v>0</v>
      </c>
      <c r="AB55" s="306">
        <f>MAX(AB5:AB49)</f>
        <v>0</v>
      </c>
      <c r="AE55" s="306">
        <f>MAX(AE5:AE49)</f>
        <v>0</v>
      </c>
    </row>
    <row r="56" spans="1:42">
      <c r="B56" s="385" t="s">
        <v>43</v>
      </c>
      <c r="C56" s="355"/>
      <c r="D56" s="40">
        <f>MIN(D5:D49)</f>
        <v>0</v>
      </c>
      <c r="E56" s="40">
        <f>MIN(E5:E49)</f>
        <v>0</v>
      </c>
      <c r="F56" s="40">
        <f>MIN(F5:F49)</f>
        <v>0</v>
      </c>
      <c r="G56" s="40">
        <f>MIN(G5:G49)</f>
        <v>0</v>
      </c>
      <c r="I56" s="40">
        <f>MIN(I5:I49)</f>
        <v>0</v>
      </c>
      <c r="J56" s="39"/>
      <c r="K56" s="40">
        <f>MIN(K5:K49)</f>
        <v>0</v>
      </c>
      <c r="L56" s="40">
        <f>MIN(L5:L49)</f>
        <v>0</v>
      </c>
      <c r="M56" s="306">
        <f>MIN(M5:M49)</f>
        <v>0</v>
      </c>
      <c r="O56" s="40">
        <f>MIN(O5:O49)</f>
        <v>0</v>
      </c>
      <c r="P56" s="39"/>
      <c r="Q56" s="40">
        <f>MIN(Q5:Q49)</f>
        <v>0</v>
      </c>
      <c r="R56" s="40">
        <f>MIN(R5:R49)</f>
        <v>0</v>
      </c>
      <c r="S56" s="40">
        <f>MIN(S5:S49)</f>
        <v>0</v>
      </c>
      <c r="T56" s="306">
        <f t="array" ref="T56">MIN(IF(T5:T49&lt;&gt;7.77,T5:T49))</f>
        <v>0</v>
      </c>
      <c r="V56" s="306">
        <f>MIN(V5:V49)</f>
        <v>0</v>
      </c>
      <c r="W56" s="39"/>
      <c r="X56" s="306">
        <f>MIN(X5:X49)</f>
        <v>0</v>
      </c>
      <c r="Y56" s="220">
        <f>MIN(Y5:Y49)</f>
        <v>0</v>
      </c>
      <c r="Z56" s="91">
        <f>MIN(Z5:Z49)</f>
        <v>0</v>
      </c>
      <c r="AB56" s="306">
        <f>MIN(AB5:AB49)</f>
        <v>0</v>
      </c>
      <c r="AE56" s="306">
        <f>MIN(AE5:AE49)</f>
        <v>0</v>
      </c>
    </row>
    <row r="57" spans="1:42" ht="15" customHeight="1">
      <c r="A57" s="384" t="s">
        <v>45</v>
      </c>
      <c r="B57" s="356" t="s">
        <v>46</v>
      </c>
      <c r="C57" s="356"/>
      <c r="D57" s="40" t="e">
        <f>AVERAGE(D5:D49)</f>
        <v>#DIV/0!</v>
      </c>
      <c r="E57" s="40" t="e">
        <f>AVERAGE(E5:E49)</f>
        <v>#DIV/0!</v>
      </c>
      <c r="F57" s="91" t="e">
        <f>AVERAGE(F5:F49)</f>
        <v>#DIV/0!</v>
      </c>
      <c r="G57" s="306" t="e">
        <f>AVERAGE(G5:G49)</f>
        <v>#DIV/0!</v>
      </c>
      <c r="I57" s="306">
        <f>AVERAGE(I5:I49)</f>
        <v>0</v>
      </c>
      <c r="J57" s="39"/>
      <c r="K57" s="40" t="e">
        <f>AVERAGE(K5:K49)</f>
        <v>#DIV/0!</v>
      </c>
      <c r="L57" s="40" t="e">
        <f>AVERAGE(L5:L49)</f>
        <v>#DIV/0!</v>
      </c>
      <c r="M57" s="306" t="e">
        <f>AVERAGE(M5:M49)</f>
        <v>#DIV/0!</v>
      </c>
      <c r="O57" s="306">
        <f>AVERAGE(O5:O49)</f>
        <v>0</v>
      </c>
      <c r="P57" s="46"/>
      <c r="Q57" s="40" t="e">
        <f>AVERAGE(Q5:Q49)</f>
        <v>#DIV/0!</v>
      </c>
      <c r="R57" s="40" t="e">
        <f>AVERAGE(R5:R49)</f>
        <v>#DIV/0!</v>
      </c>
      <c r="S57" s="40" t="e">
        <f>AVERAGE(S5:S49)</f>
        <v>#DIV/0!</v>
      </c>
      <c r="T57" s="306">
        <f t="array" ref="T57">AVERAGE(IF(T5:T49&lt;&gt;7.77,T5:T49))</f>
        <v>0</v>
      </c>
      <c r="V57" s="306">
        <f>AVERAGE(V5:V49)</f>
        <v>0</v>
      </c>
      <c r="W57" s="46"/>
      <c r="X57" s="306" t="e">
        <f>AVERAGE(X5:X49)</f>
        <v>#DIV/0!</v>
      </c>
      <c r="Y57" s="220" t="e">
        <f>AVERAGE(Y5:Y49)</f>
        <v>#DIV/0!</v>
      </c>
      <c r="Z57" s="91" t="e">
        <f>AVERAGE(Z5:Z49)</f>
        <v>#DIV/0!</v>
      </c>
      <c r="AB57" s="306">
        <f>AVERAGE(AB5:AB49)</f>
        <v>0</v>
      </c>
      <c r="AE57" s="306">
        <f>AVERAGE(AE5:AE49)</f>
        <v>0</v>
      </c>
      <c r="AJ57" s="44"/>
      <c r="AK57" s="45"/>
    </row>
    <row r="58" spans="1:42">
      <c r="A58" s="384"/>
      <c r="B58" s="355" t="s">
        <v>47</v>
      </c>
      <c r="C58" s="356"/>
      <c r="D58" s="47">
        <f>COUNTIF(D5:D49,"&gt;=10")</f>
        <v>0</v>
      </c>
      <c r="E58" s="47">
        <f>COUNTIF(E5:E49,"&gt;=10")</f>
        <v>0</v>
      </c>
      <c r="F58" s="90">
        <f>COUNTIF(F5:F49,"&gt;=10")</f>
        <v>0</v>
      </c>
      <c r="G58" s="47">
        <f>COUNTIF(G5:G49,"&gt;=10")</f>
        <v>0</v>
      </c>
      <c r="I58" s="47">
        <f>COUNTIF(I5:I49,"&gt;=10")</f>
        <v>0</v>
      </c>
      <c r="J58" s="48"/>
      <c r="K58" s="47">
        <f>COUNTIF(K5:K49,"&gt;=10")</f>
        <v>0</v>
      </c>
      <c r="L58" s="90">
        <f>COUNTIF(L5:L49,"&gt;=10")</f>
        <v>0</v>
      </c>
      <c r="M58" s="47">
        <f>COUNTIF(M5:M49,"&gt;=10")</f>
        <v>0</v>
      </c>
      <c r="O58" s="47">
        <f>COUNTIF(O5:O49,"&gt;=10")</f>
        <v>0</v>
      </c>
      <c r="P58" s="49"/>
      <c r="Q58" s="47">
        <f>COUNTIF(Q5:Q49,"&gt;=10")</f>
        <v>0</v>
      </c>
      <c r="R58" s="47">
        <f>COUNTIF(R5:R49,"&gt;=10")</f>
        <v>0</v>
      </c>
      <c r="S58" s="90">
        <f>COUNTIF(S5:S49,"&gt;=10")</f>
        <v>0</v>
      </c>
      <c r="T58" s="50">
        <f>COUNTIF(T5:T49,"&gt;=10")-COUNTIF(T5:T49,"=7,77")</f>
        <v>0</v>
      </c>
      <c r="V58" s="47">
        <f>COUNTIF(V5:V49,"&gt;=10")</f>
        <v>0</v>
      </c>
      <c r="W58" s="49"/>
      <c r="X58" s="47">
        <f>COUNTIF(X5:X49,"&gt;=10")</f>
        <v>0</v>
      </c>
      <c r="Y58" s="221">
        <f>COUNTIF(Y5:Y49,"&gt;=10")</f>
        <v>0</v>
      </c>
      <c r="Z58" s="90">
        <f>COUNTIF(Z5:Z49,"&gt;=10")</f>
        <v>0</v>
      </c>
      <c r="AB58" s="47">
        <f>COUNTIF(AB5:AB49,"&gt;=10")</f>
        <v>0</v>
      </c>
      <c r="AE58" s="47">
        <f>COUNTIF(AE5:AE49,"&gt;=10")</f>
        <v>0</v>
      </c>
      <c r="AJ58" s="44"/>
      <c r="AK58" s="45"/>
    </row>
    <row r="59" spans="1:42">
      <c r="A59" s="384"/>
      <c r="B59" s="350" t="s">
        <v>48</v>
      </c>
      <c r="C59" s="351"/>
      <c r="D59" s="52" t="e">
        <f>D58/(D58+D61)*100</f>
        <v>#DIV/0!</v>
      </c>
      <c r="E59" s="52" t="e">
        <f>E58/(E58+E61)*100</f>
        <v>#DIV/0!</v>
      </c>
      <c r="F59" s="52" t="e">
        <f>F58/(F58+F61)*100</f>
        <v>#DIV/0!</v>
      </c>
      <c r="G59" s="117" t="e">
        <f>G58/(G58+G61)*100</f>
        <v>#DIV/0!</v>
      </c>
      <c r="I59" s="81"/>
      <c r="J59" s="81"/>
      <c r="K59" s="52" t="e">
        <f>K58/(K58+K61)*100</f>
        <v>#DIV/0!</v>
      </c>
      <c r="L59" s="52" t="e">
        <f>L58/(L58+L61)*100</f>
        <v>#DIV/0!</v>
      </c>
      <c r="M59" s="52" t="e">
        <f>M58/(M58+M61)*100</f>
        <v>#DIV/0!</v>
      </c>
      <c r="O59" s="81"/>
      <c r="P59" s="81"/>
      <c r="Q59" s="52" t="e">
        <f t="shared" ref="Q59:T59" si="33">Q58/(Q58+Q61)*100</f>
        <v>#DIV/0!</v>
      </c>
      <c r="R59" s="52" t="e">
        <f t="shared" si="33"/>
        <v>#DIV/0!</v>
      </c>
      <c r="S59" s="52" t="e">
        <f t="shared" si="33"/>
        <v>#DIV/0!</v>
      </c>
      <c r="T59" s="52" t="e">
        <f t="shared" si="33"/>
        <v>#DIV/0!</v>
      </c>
      <c r="V59" s="49"/>
      <c r="W59" s="49"/>
      <c r="X59" s="52" t="e">
        <f>X58/(X58+X61)*100</f>
        <v>#DIV/0!</v>
      </c>
      <c r="Y59" s="222" t="e">
        <f>Y58/(Y58+Y61)*100</f>
        <v>#DIV/0!</v>
      </c>
      <c r="Z59" s="52" t="e">
        <f>Z58/(Z58+Z61)*100</f>
        <v>#DIV/0!</v>
      </c>
      <c r="AB59" s="49"/>
      <c r="AC59" s="49"/>
      <c r="AJ59" s="44"/>
      <c r="AK59" s="45"/>
    </row>
    <row r="60" spans="1:42" s="51" customFormat="1">
      <c r="A60" s="384"/>
      <c r="B60" s="43"/>
      <c r="C60" s="43"/>
      <c r="D60" s="46"/>
      <c r="E60" s="46"/>
      <c r="F60" s="46"/>
      <c r="G60" s="46"/>
      <c r="I60" s="46"/>
      <c r="J60" s="46"/>
      <c r="K60" s="46"/>
      <c r="L60" s="46"/>
      <c r="M60" s="46"/>
      <c r="O60" s="46"/>
      <c r="P60" s="17"/>
      <c r="Q60" s="46"/>
      <c r="R60" s="46"/>
      <c r="S60" s="46"/>
      <c r="T60" s="46"/>
      <c r="V60" s="46"/>
      <c r="W60" s="17"/>
      <c r="X60" s="17"/>
      <c r="Y60" s="17"/>
      <c r="Z60" s="17"/>
      <c r="AB60" s="17"/>
      <c r="AC60" s="46"/>
      <c r="AD60" s="16"/>
      <c r="AE60" s="16"/>
      <c r="AK60" s="43"/>
    </row>
    <row r="61" spans="1:42" ht="25.5" customHeight="1">
      <c r="A61" s="384"/>
      <c r="B61" s="350" t="s">
        <v>49</v>
      </c>
      <c r="C61" s="351"/>
      <c r="D61" s="52">
        <f>COUNTIF(D5:D49,"&lt;10")</f>
        <v>0</v>
      </c>
      <c r="E61" s="52">
        <f>COUNTIF(E5:E49,"&lt;10")</f>
        <v>0</v>
      </c>
      <c r="F61" s="52">
        <f>COUNTIF(F5:F49,"&lt;10")</f>
        <v>0</v>
      </c>
      <c r="G61" s="52">
        <f>COUNTIF(G5:G49,"&lt;10")</f>
        <v>0</v>
      </c>
      <c r="I61" s="52">
        <f>COUNTIF(I5:I49,"&lt;10")</f>
        <v>45</v>
      </c>
      <c r="J61" s="17"/>
      <c r="K61" s="52">
        <f>COUNTIF(K5:K49,"&lt;10")</f>
        <v>0</v>
      </c>
      <c r="L61" s="52">
        <f>COUNTIF(L5:L49,"&lt;10")</f>
        <v>0</v>
      </c>
      <c r="M61" s="52">
        <f>COUNTIF(M5:M49,"&lt;10")</f>
        <v>0</v>
      </c>
      <c r="O61" s="52">
        <f>COUNTIF(O5:O49,"&lt;10")</f>
        <v>45</v>
      </c>
      <c r="P61" s="17"/>
      <c r="Q61" s="52">
        <f>COUNTIF(Q5:Q49,"&lt;10")</f>
        <v>0</v>
      </c>
      <c r="R61" s="52">
        <f>COUNTIF(R5:R49,"&lt;10")</f>
        <v>0</v>
      </c>
      <c r="S61" s="52">
        <f>COUNTIF(S5:S49,"&lt;10")</f>
        <v>0</v>
      </c>
      <c r="T61" s="52">
        <f>COUNTIF(T5:T49,"&lt;10")</f>
        <v>0</v>
      </c>
      <c r="V61" s="52">
        <f>COUNTIF(V5:V49,"&lt;10")</f>
        <v>45</v>
      </c>
      <c r="W61" s="17"/>
      <c r="X61" s="52">
        <f>COUNTIF(X5:X49,"&lt;10")</f>
        <v>0</v>
      </c>
      <c r="Y61" s="52">
        <f>COUNTIF(Y5:Y49,"&lt;10")</f>
        <v>0</v>
      </c>
      <c r="Z61" s="52">
        <f>COUNTIF(Z5:Z49,"&lt;10")</f>
        <v>0</v>
      </c>
      <c r="AB61" s="17"/>
      <c r="AC61" s="81"/>
      <c r="AJ61" s="44"/>
      <c r="AK61" s="45"/>
    </row>
    <row r="62" spans="1:42">
      <c r="A62" s="384"/>
      <c r="B62" s="350" t="s">
        <v>48</v>
      </c>
      <c r="C62" s="351"/>
      <c r="D62" s="52" t="e">
        <f>D61/(D61+D58)*100</f>
        <v>#DIV/0!</v>
      </c>
      <c r="E62" s="52" t="e">
        <f>E61/(E61+E58)*100</f>
        <v>#DIV/0!</v>
      </c>
      <c r="F62" s="52" t="e">
        <f>F61/(F61+F58)*100</f>
        <v>#DIV/0!</v>
      </c>
      <c r="G62" s="52" t="e">
        <f>G61/(G61+G58)*100</f>
        <v>#DIV/0!</v>
      </c>
      <c r="I62" s="52">
        <f>I61/(I61+I58)*100</f>
        <v>100</v>
      </c>
      <c r="J62" s="17"/>
      <c r="K62" s="52" t="e">
        <f>K61/(K61+K58)*100</f>
        <v>#DIV/0!</v>
      </c>
      <c r="L62" s="52" t="e">
        <f>L61/(L61+L58)*100</f>
        <v>#DIV/0!</v>
      </c>
      <c r="M62" s="52" t="e">
        <f>M61/(M61+M58)*100</f>
        <v>#DIV/0!</v>
      </c>
      <c r="O62" s="52">
        <f>O61/(O61+O58)*100</f>
        <v>100</v>
      </c>
      <c r="P62" s="53"/>
      <c r="Q62" s="52" t="e">
        <f t="shared" ref="Q62:T62" si="34">Q61/(Q61+Q58)*100</f>
        <v>#DIV/0!</v>
      </c>
      <c r="R62" s="52" t="e">
        <f t="shared" si="34"/>
        <v>#DIV/0!</v>
      </c>
      <c r="S62" s="52" t="e">
        <f t="shared" si="34"/>
        <v>#DIV/0!</v>
      </c>
      <c r="T62" s="52" t="e">
        <f t="shared" si="34"/>
        <v>#DIV/0!</v>
      </c>
      <c r="V62" s="52">
        <f>V61/(V61+V58)*100</f>
        <v>100</v>
      </c>
      <c r="W62" s="81"/>
      <c r="X62" s="52" t="e">
        <f>X61/(X61+X58)*100</f>
        <v>#DIV/0!</v>
      </c>
      <c r="Y62" s="52" t="e">
        <f>Y61/(Y61+Y58)*100</f>
        <v>#DIV/0!</v>
      </c>
      <c r="Z62" s="52" t="e">
        <f>Z61/(Z61+Z58)*100</f>
        <v>#DIV/0!</v>
      </c>
      <c r="AB62" s="81"/>
      <c r="AC62" s="81"/>
      <c r="AJ62" s="44"/>
      <c r="AK62" s="45"/>
    </row>
    <row r="63" spans="1:42" s="51" customFormat="1">
      <c r="A63" s="54"/>
      <c r="B63" s="55"/>
      <c r="C63" s="55"/>
      <c r="D63" s="56"/>
      <c r="E63" s="56"/>
      <c r="F63" s="56"/>
      <c r="G63" s="56"/>
      <c r="H63" s="53"/>
      <c r="I63" s="53"/>
      <c r="J63" s="53"/>
      <c r="K63" s="56"/>
      <c r="L63" s="56"/>
      <c r="M63" s="56"/>
      <c r="N63" s="53"/>
      <c r="O63" s="53"/>
      <c r="P63" s="17"/>
      <c r="Q63" s="56"/>
      <c r="R63" s="56"/>
      <c r="S63" s="56"/>
      <c r="T63" s="56"/>
      <c r="U63" s="56"/>
      <c r="V63" s="56"/>
      <c r="W63" s="56"/>
      <c r="X63" s="53"/>
      <c r="AP63" s="43"/>
    </row>
    <row r="64" spans="1:42">
      <c r="AO64" s="44"/>
      <c r="AP64" s="45"/>
    </row>
    <row r="65" spans="1:42">
      <c r="N65" s="345" t="s">
        <v>46</v>
      </c>
      <c r="O65" s="345"/>
      <c r="P65" s="345"/>
      <c r="Q65" s="345"/>
      <c r="R65" s="345"/>
      <c r="AO65" s="44"/>
      <c r="AP65" s="45"/>
    </row>
    <row r="66" spans="1:42">
      <c r="N66" s="88" t="s">
        <v>70</v>
      </c>
      <c r="O66" s="89"/>
      <c r="P66" s="89"/>
      <c r="Q66" s="89"/>
      <c r="R66" s="89"/>
      <c r="S66" s="346">
        <f>AVERAGE(AE5:AE49)</f>
        <v>0</v>
      </c>
      <c r="T66" s="346"/>
      <c r="V66" s="347" t="s">
        <v>50</v>
      </c>
      <c r="W66" s="347"/>
      <c r="AM66" s="44"/>
      <c r="AN66" s="45"/>
    </row>
    <row r="67" spans="1:42" ht="15.75">
      <c r="G67" s="119" t="s">
        <v>67</v>
      </c>
      <c r="H67" s="119" t="s">
        <v>48</v>
      </c>
      <c r="N67" s="92" t="s">
        <v>16</v>
      </c>
      <c r="O67" s="93"/>
      <c r="P67" s="93"/>
      <c r="Q67" s="93"/>
      <c r="R67" s="94"/>
      <c r="S67" s="346">
        <f>I57</f>
        <v>0</v>
      </c>
      <c r="T67" s="346"/>
      <c r="V67" s="58" t="s">
        <v>51</v>
      </c>
      <c r="W67" s="118">
        <f>COUNTIF(AG5:AG49,V67)</f>
        <v>0</v>
      </c>
      <c r="X67" s="57"/>
      <c r="AA67" s="57"/>
      <c r="AB67" s="57"/>
      <c r="AC67" s="57"/>
      <c r="AD67" s="57"/>
      <c r="AM67" s="44"/>
      <c r="AN67" s="45"/>
    </row>
    <row r="68" spans="1:42">
      <c r="B68" s="386" t="s">
        <v>68</v>
      </c>
      <c r="C68" s="387"/>
      <c r="D68" s="387"/>
      <c r="E68" s="387"/>
      <c r="F68" s="388"/>
      <c r="G68" s="52">
        <f>COUNTIF(AE5:AE49,"&lt;10")</f>
        <v>45</v>
      </c>
      <c r="H68" s="223">
        <f>G68/(G68+G69)*100</f>
        <v>100</v>
      </c>
      <c r="N68" s="95" t="s">
        <v>66</v>
      </c>
      <c r="O68" s="96"/>
      <c r="P68" s="96"/>
      <c r="Q68" s="96"/>
      <c r="R68" s="97"/>
      <c r="S68" s="346">
        <f>O57</f>
        <v>0</v>
      </c>
      <c r="T68" s="346"/>
      <c r="V68" s="58" t="s">
        <v>52</v>
      </c>
      <c r="W68" s="118">
        <f>COUNTIF(AG5:AG49,V68)</f>
        <v>0</v>
      </c>
      <c r="X68" s="59"/>
      <c r="AA68" s="59"/>
      <c r="AB68" s="59"/>
      <c r="AC68" s="59"/>
      <c r="AM68" s="44"/>
      <c r="AN68" s="45"/>
    </row>
    <row r="69" spans="1:42">
      <c r="B69" s="386" t="s">
        <v>69</v>
      </c>
      <c r="C69" s="387"/>
      <c r="D69" s="387"/>
      <c r="E69" s="387"/>
      <c r="F69" s="388"/>
      <c r="G69" s="52">
        <f>COUNTIF(AE5:AE49,"&gt;=10")</f>
        <v>0</v>
      </c>
      <c r="H69" s="223">
        <f>G69/(G68+G69)*100</f>
        <v>0</v>
      </c>
      <c r="N69" s="98" t="s">
        <v>18</v>
      </c>
      <c r="O69" s="99"/>
      <c r="P69" s="99"/>
      <c r="Q69" s="99"/>
      <c r="R69" s="100"/>
      <c r="S69" s="346">
        <f>V57</f>
        <v>0</v>
      </c>
      <c r="T69" s="346"/>
      <c r="V69" s="58" t="s">
        <v>53</v>
      </c>
      <c r="W69" s="118">
        <f>COUNTIF(AG5:AG49,V69)</f>
        <v>0</v>
      </c>
      <c r="X69" s="59"/>
      <c r="AA69" s="59"/>
      <c r="AB69" s="59"/>
      <c r="AC69" s="59"/>
      <c r="AM69" s="44"/>
      <c r="AN69" s="45"/>
    </row>
    <row r="70" spans="1:42">
      <c r="A70" s="16"/>
      <c r="I70" s="59"/>
      <c r="J70" s="59"/>
      <c r="K70" s="59"/>
      <c r="L70" s="59"/>
      <c r="M70" s="59"/>
      <c r="N70" s="41" t="s">
        <v>120</v>
      </c>
      <c r="O70" s="42"/>
      <c r="P70" s="42"/>
      <c r="Q70" s="42"/>
      <c r="R70" s="85"/>
      <c r="S70" s="346">
        <f>AB57</f>
        <v>0</v>
      </c>
      <c r="T70" s="346"/>
      <c r="V70" s="60" t="s">
        <v>54</v>
      </c>
      <c r="W70" s="118">
        <f>COUNTIF(AG5:AG49,V70)</f>
        <v>0</v>
      </c>
      <c r="X70" s="59"/>
      <c r="AA70" s="59"/>
      <c r="AB70" s="59"/>
      <c r="AC70" s="59"/>
      <c r="AM70" s="44"/>
      <c r="AN70" s="45"/>
    </row>
    <row r="91" spans="1:28" s="81" customFormat="1">
      <c r="A91" s="352" t="s">
        <v>6</v>
      </c>
      <c r="B91" s="353"/>
      <c r="C91" s="337" t="str">
        <f>C1</f>
        <v/>
      </c>
      <c r="D91" s="338"/>
      <c r="E91" s="338"/>
      <c r="F91" s="339"/>
      <c r="G91" s="80"/>
      <c r="H91" s="352" t="s">
        <v>7</v>
      </c>
      <c r="I91" s="353"/>
      <c r="J91" s="337" t="str">
        <f>J1</f>
        <v/>
      </c>
      <c r="K91" s="338"/>
      <c r="L91" s="338"/>
      <c r="M91" s="339"/>
      <c r="N91" s="80"/>
      <c r="O91" s="352" t="s">
        <v>8</v>
      </c>
      <c r="P91" s="353"/>
      <c r="Q91" s="337" t="str">
        <f>Q1</f>
        <v/>
      </c>
      <c r="R91" s="338"/>
      <c r="S91" s="339"/>
      <c r="T91" s="80"/>
      <c r="U91" s="354" t="s">
        <v>9</v>
      </c>
      <c r="V91" s="353"/>
      <c r="W91" s="337" t="str">
        <f>W1</f>
        <v>2019-2018</v>
      </c>
      <c r="X91" s="338"/>
      <c r="Y91" s="339"/>
      <c r="Z91" s="80"/>
      <c r="AA91" s="80"/>
      <c r="AB91" s="80"/>
    </row>
    <row r="93" spans="1:28" ht="26.25">
      <c r="K93" s="370" t="s">
        <v>44</v>
      </c>
      <c r="L93" s="370"/>
      <c r="M93" s="370"/>
      <c r="N93" s="370"/>
      <c r="O93" s="370"/>
      <c r="P93" s="370"/>
      <c r="Q93" s="370"/>
      <c r="R93" s="370"/>
      <c r="T93" s="61"/>
      <c r="U93" s="61"/>
    </row>
    <row r="95" spans="1:28" ht="44.25">
      <c r="A95" s="367" t="s">
        <v>10</v>
      </c>
      <c r="B95" s="368"/>
      <c r="C95" s="62" t="s">
        <v>21</v>
      </c>
      <c r="D95" s="63" t="s">
        <v>48</v>
      </c>
      <c r="E95" s="62" t="s">
        <v>22</v>
      </c>
      <c r="F95" s="63" t="s">
        <v>48</v>
      </c>
      <c r="G95" s="62" t="s">
        <v>23</v>
      </c>
      <c r="H95" s="63" t="s">
        <v>48</v>
      </c>
      <c r="I95" s="62" t="s">
        <v>24</v>
      </c>
      <c r="J95" s="63" t="s">
        <v>48</v>
      </c>
      <c r="K95" s="20" t="s">
        <v>26</v>
      </c>
      <c r="L95" s="63" t="s">
        <v>48</v>
      </c>
    </row>
    <row r="96" spans="1:28" s="17" customFormat="1" ht="12">
      <c r="A96" s="365" t="s">
        <v>55</v>
      </c>
      <c r="B96" s="365"/>
      <c r="C96" s="86">
        <f>COUNTIF(D5:D49,"&lt;5")</f>
        <v>0</v>
      </c>
      <c r="D96" s="87" t="e">
        <f>C96/SUM(C96:C99)*100</f>
        <v>#DIV/0!</v>
      </c>
      <c r="E96" s="86">
        <f>COUNTIF(E5:E49,"&lt;5")</f>
        <v>0</v>
      </c>
      <c r="F96" s="87" t="e">
        <f>E96/SUM(E96:E99)*100</f>
        <v>#DIV/0!</v>
      </c>
      <c r="G96" s="86">
        <f>COUNTIF(F5:F49,"&lt;5")</f>
        <v>0</v>
      </c>
      <c r="H96" s="87" t="e">
        <f>G96/SUM(G96:G99)*100</f>
        <v>#DIV/0!</v>
      </c>
      <c r="I96" s="86">
        <f>COUNTIF(G5:G49,"&lt;5")</f>
        <v>0</v>
      </c>
      <c r="J96" s="87" t="e">
        <f>I96/SUM(I96:I99)*100</f>
        <v>#DIV/0!</v>
      </c>
      <c r="K96" s="86">
        <f>COUNTIF(I5:I49,"&lt;5")</f>
        <v>45</v>
      </c>
      <c r="L96" s="87">
        <f>K96/SUM(K96:K99)*100</f>
        <v>100</v>
      </c>
    </row>
    <row r="97" spans="1:12" s="17" customFormat="1" ht="12">
      <c r="A97" s="365" t="s">
        <v>56</v>
      </c>
      <c r="B97" s="365"/>
      <c r="C97" s="68">
        <f>COUNTIF(D5:D49,"&lt;10")-C96</f>
        <v>0</v>
      </c>
      <c r="D97" s="87" t="e">
        <f>C97/SUM(C96:C99)*100</f>
        <v>#DIV/0!</v>
      </c>
      <c r="E97" s="68">
        <f>COUNTIF(E5:E49,"&lt;10")-E96</f>
        <v>0</v>
      </c>
      <c r="F97" s="87" t="e">
        <f>E97/SUM(E96:E99)*100</f>
        <v>#DIV/0!</v>
      </c>
      <c r="G97" s="68">
        <f>COUNTIF(F5:F49,"&lt;10")-G96</f>
        <v>0</v>
      </c>
      <c r="H97" s="87" t="e">
        <f>G97/SUM(G96:G99)*100</f>
        <v>#DIV/0!</v>
      </c>
      <c r="I97" s="68">
        <f>COUNTIF(G5:G49,"&lt;10")-I96</f>
        <v>0</v>
      </c>
      <c r="J97" s="87" t="e">
        <f>I97/SUM(I96:I99)*100</f>
        <v>#DIV/0!</v>
      </c>
      <c r="K97" s="68">
        <f>COUNTIF(I5:I49,"&lt;10")-K96</f>
        <v>0</v>
      </c>
      <c r="L97" s="87">
        <f>K97/SUM(K96:K99)*100</f>
        <v>0</v>
      </c>
    </row>
    <row r="98" spans="1:12" s="17" customFormat="1" ht="12">
      <c r="A98" s="365" t="s">
        <v>57</v>
      </c>
      <c r="B98" s="365"/>
      <c r="C98" s="68">
        <f>COUNTIF(D5:D49,"&lt;15")-(C97+C96)</f>
        <v>0</v>
      </c>
      <c r="D98" s="87" t="e">
        <f>C98/SUM(C96:C99)*100</f>
        <v>#DIV/0!</v>
      </c>
      <c r="E98" s="68">
        <f>COUNTIF(E5:E49,"&lt;15")-(E97+E96)</f>
        <v>0</v>
      </c>
      <c r="F98" s="87" t="e">
        <f>E98/SUM(E96:E99)*100</f>
        <v>#DIV/0!</v>
      </c>
      <c r="G98" s="68">
        <f>COUNTIF(F5:F49,"&lt;15")-(G97+G96)</f>
        <v>0</v>
      </c>
      <c r="H98" s="87" t="e">
        <f>G98/SUM(G96:G99)*100</f>
        <v>#DIV/0!</v>
      </c>
      <c r="I98" s="68">
        <f>COUNTIF(G5:G49,"&lt;15")-(I97+I96)</f>
        <v>0</v>
      </c>
      <c r="J98" s="87" t="e">
        <f>I98/SUM(I96:I99)*100</f>
        <v>#DIV/0!</v>
      </c>
      <c r="K98" s="68">
        <f>COUNTIF(I5:I49,"&lt;15")-(K97+K96)</f>
        <v>0</v>
      </c>
      <c r="L98" s="87">
        <f>K98/SUM(K96:K99)*100</f>
        <v>0</v>
      </c>
    </row>
    <row r="99" spans="1:12" s="17" customFormat="1" ht="12">
      <c r="A99" s="365" t="s">
        <v>58</v>
      </c>
      <c r="B99" s="365"/>
      <c r="C99" s="68">
        <f>COUNTIF(D5:D49,"&lt;=20")-(C97+C96+C98)</f>
        <v>0</v>
      </c>
      <c r="D99" s="87" t="e">
        <f>C99/SUM(C96:C99)*100</f>
        <v>#DIV/0!</v>
      </c>
      <c r="E99" s="68">
        <f>COUNTIF(E5:E49,"&lt;=20")-(E97+E96+E98)</f>
        <v>0</v>
      </c>
      <c r="F99" s="87" t="e">
        <f>E99/SUM(E96:E99)*100</f>
        <v>#DIV/0!</v>
      </c>
      <c r="G99" s="68">
        <f>COUNTIF(F5:F49,"&lt;=20")-(G97+G96+G98)</f>
        <v>0</v>
      </c>
      <c r="H99" s="87" t="e">
        <f>G99/SUM(G96:G99)*100</f>
        <v>#DIV/0!</v>
      </c>
      <c r="I99" s="68">
        <f>COUNTIF(G5:G49,"&lt;=20")-(I97+I96+I98)</f>
        <v>0</v>
      </c>
      <c r="J99" s="87" t="e">
        <f>I99/SUM(I96:I99)*100</f>
        <v>#DIV/0!</v>
      </c>
      <c r="K99" s="68">
        <f>COUNTIF(I5:I49,"&lt;=20")-(K97+K96+K98)</f>
        <v>0</v>
      </c>
      <c r="L99" s="87">
        <f>K99/SUM(K96:K99)*100</f>
        <v>0</v>
      </c>
    </row>
    <row r="101" spans="1:12" ht="33">
      <c r="A101" s="64" t="s">
        <v>10</v>
      </c>
      <c r="B101" s="65"/>
      <c r="C101" s="19" t="s">
        <v>28</v>
      </c>
      <c r="D101" s="63" t="s">
        <v>48</v>
      </c>
      <c r="E101" s="19" t="s">
        <v>29</v>
      </c>
      <c r="F101" s="63" t="s">
        <v>48</v>
      </c>
      <c r="G101" s="19" t="s">
        <v>30</v>
      </c>
      <c r="H101" s="63" t="s">
        <v>48</v>
      </c>
      <c r="K101" s="20" t="s">
        <v>26</v>
      </c>
      <c r="L101" s="63" t="s">
        <v>48</v>
      </c>
    </row>
    <row r="102" spans="1:12">
      <c r="A102" s="66" t="s">
        <v>55</v>
      </c>
      <c r="B102" s="67"/>
      <c r="C102" s="86">
        <f>COUNTIF(K5:K49,"&lt;5")</f>
        <v>0</v>
      </c>
      <c r="D102" s="87" t="e">
        <f>C102/SUM(C102:C105)*100</f>
        <v>#DIV/0!</v>
      </c>
      <c r="E102" s="86">
        <f>COUNTIF(L5:L49,"&lt;5")</f>
        <v>0</v>
      </c>
      <c r="F102" s="87" t="e">
        <f>E102/SUM(E102:E105)*100</f>
        <v>#DIV/0!</v>
      </c>
      <c r="G102" s="86">
        <f>COUNTIF(M5:M49,"&lt;5")</f>
        <v>0</v>
      </c>
      <c r="H102" s="87" t="e">
        <f>G102/SUM(G102:G105)*100</f>
        <v>#DIV/0!</v>
      </c>
      <c r="I102" s="17"/>
      <c r="J102" s="17"/>
      <c r="K102" s="86">
        <f>COUNTIF(O5:O49,"&lt;5")</f>
        <v>45</v>
      </c>
      <c r="L102" s="87">
        <f>K102/SUM(K102:K105)*100</f>
        <v>100</v>
      </c>
    </row>
    <row r="103" spans="1:12">
      <c r="A103" s="66" t="s">
        <v>56</v>
      </c>
      <c r="B103" s="67"/>
      <c r="C103" s="68">
        <f>COUNTIF(K5:K49,"&lt;10")-C102</f>
        <v>0</v>
      </c>
      <c r="D103" s="87" t="e">
        <f>C103/SUM(C102:C105)*100</f>
        <v>#DIV/0!</v>
      </c>
      <c r="E103" s="68">
        <f>COUNTIF(L5:L49,"&lt;10")-E102</f>
        <v>0</v>
      </c>
      <c r="F103" s="87" t="e">
        <f>E103/SUM(E102:E105)*100</f>
        <v>#DIV/0!</v>
      </c>
      <c r="G103" s="68">
        <f>COUNTIF(M5:M49,"&lt;10")-G102</f>
        <v>0</v>
      </c>
      <c r="H103" s="87" t="e">
        <f>G103/SUM(G102:G105)*100</f>
        <v>#DIV/0!</v>
      </c>
      <c r="I103" s="17"/>
      <c r="J103" s="17"/>
      <c r="K103" s="68">
        <f>COUNTIF(O5:O49,"&lt;10")-K102</f>
        <v>0</v>
      </c>
      <c r="L103" s="87">
        <f>K103/SUM(K102:K105)*100</f>
        <v>0</v>
      </c>
    </row>
    <row r="104" spans="1:12">
      <c r="A104" s="66" t="s">
        <v>57</v>
      </c>
      <c r="B104" s="67"/>
      <c r="C104" s="68">
        <f>COUNTIF(K5:K49,"&lt;15")-(C103+C102)</f>
        <v>0</v>
      </c>
      <c r="D104" s="87" t="e">
        <f>C104/SUM(C102:C105)*100</f>
        <v>#DIV/0!</v>
      </c>
      <c r="E104" s="68">
        <f>COUNTIF(L5:L49,"&lt;15")-(E103+E102)</f>
        <v>0</v>
      </c>
      <c r="F104" s="87" t="e">
        <f>E104/SUM(E102:E105)*100</f>
        <v>#DIV/0!</v>
      </c>
      <c r="G104" s="68">
        <f>COUNTIF(M5:M49,"&lt;15")-(G103+G102)</f>
        <v>0</v>
      </c>
      <c r="H104" s="87" t="e">
        <f>G104/SUM(G102:G105)*100</f>
        <v>#DIV/0!</v>
      </c>
      <c r="I104" s="17"/>
      <c r="J104" s="17"/>
      <c r="K104" s="68">
        <f>COUNTIF(O5:O49,"&lt;15")-(K103+K102)</f>
        <v>0</v>
      </c>
      <c r="L104" s="87">
        <f>K104/SUM(K102:K105)*100</f>
        <v>0</v>
      </c>
    </row>
    <row r="105" spans="1:12">
      <c r="A105" s="66" t="s">
        <v>58</v>
      </c>
      <c r="B105" s="67"/>
      <c r="C105" s="68">
        <f>COUNTIF(K5:K49,"&lt;=20")-(C103+C102+C104)</f>
        <v>0</v>
      </c>
      <c r="D105" s="87" t="e">
        <f>C105/SUM(C102:C105)*100</f>
        <v>#DIV/0!</v>
      </c>
      <c r="E105" s="68">
        <f>COUNTIF(L5:L49,"&lt;=20")-(E103+E102+E104)</f>
        <v>0</v>
      </c>
      <c r="F105" s="87" t="e">
        <f>E105/SUM(E102:E105)*100</f>
        <v>#DIV/0!</v>
      </c>
      <c r="G105" s="68">
        <f>COUNTIF(M5:M49,"&lt;=20")-(G103+G102+G104)</f>
        <v>0</v>
      </c>
      <c r="H105" s="87" t="e">
        <f>G105/SUM(G102:G105)*100</f>
        <v>#DIV/0!</v>
      </c>
      <c r="I105" s="17"/>
      <c r="J105" s="17"/>
      <c r="K105" s="68">
        <f>COUNTIF(O5:O49,"&lt;=20")-(K103+K102+K104)</f>
        <v>0</v>
      </c>
      <c r="L105" s="87">
        <f>K105/SUM(K102:K105)*100</f>
        <v>0</v>
      </c>
    </row>
    <row r="108" spans="1:12" ht="44.25">
      <c r="A108" s="367" t="s">
        <v>10</v>
      </c>
      <c r="B108" s="368"/>
      <c r="C108" s="22" t="s">
        <v>31</v>
      </c>
      <c r="D108" s="63" t="s">
        <v>48</v>
      </c>
      <c r="E108" s="22" t="s">
        <v>32</v>
      </c>
      <c r="F108" s="63" t="s">
        <v>48</v>
      </c>
      <c r="G108" s="22" t="s">
        <v>33</v>
      </c>
      <c r="H108" s="63" t="s">
        <v>48</v>
      </c>
      <c r="I108" s="22" t="s">
        <v>34</v>
      </c>
      <c r="J108" s="63" t="s">
        <v>48</v>
      </c>
      <c r="K108" s="20" t="s">
        <v>26</v>
      </c>
      <c r="L108" s="63" t="s">
        <v>48</v>
      </c>
    </row>
    <row r="109" spans="1:12">
      <c r="A109" s="369" t="s">
        <v>55</v>
      </c>
      <c r="B109" s="369"/>
      <c r="C109" s="86">
        <f>COUNTIF(Q5:Q49,"&lt;5")</f>
        <v>0</v>
      </c>
      <c r="D109" s="87" t="e">
        <f>C109/SUM(C109:C112)*100</f>
        <v>#DIV/0!</v>
      </c>
      <c r="E109" s="86">
        <f>COUNTIF(R5:R49,"&lt;5")</f>
        <v>0</v>
      </c>
      <c r="F109" s="87" t="e">
        <f>E109/SUM(E109:E112)*100</f>
        <v>#DIV/0!</v>
      </c>
      <c r="G109" s="86">
        <f>COUNTIF(S5:S49,"&lt;5")</f>
        <v>0</v>
      </c>
      <c r="H109" s="87" t="e">
        <f>G109/SUM(G109:G112)*100</f>
        <v>#DIV/0!</v>
      </c>
      <c r="I109" s="86">
        <f>COUNTIF(T5:T49,"&lt;5")</f>
        <v>0</v>
      </c>
      <c r="J109" s="87" t="e">
        <f>I109/SUM(I109:I112)*100</f>
        <v>#DIV/0!</v>
      </c>
      <c r="K109" s="86">
        <f>COUNTIF(V5:V49,"&lt;5")</f>
        <v>45</v>
      </c>
      <c r="L109" s="69">
        <f>K109/SUM(K109:K112)*100</f>
        <v>100</v>
      </c>
    </row>
    <row r="110" spans="1:12">
      <c r="A110" s="369" t="s">
        <v>56</v>
      </c>
      <c r="B110" s="369"/>
      <c r="C110" s="68">
        <f>COUNTIF(Q5:Q49,"&lt;10")-C109</f>
        <v>0</v>
      </c>
      <c r="D110" s="87" t="e">
        <f>C110/SUM(C109:C112)*100</f>
        <v>#DIV/0!</v>
      </c>
      <c r="E110" s="68">
        <f>COUNTIF(R5:R49,"&lt;10")-E109</f>
        <v>0</v>
      </c>
      <c r="F110" s="87" t="e">
        <f>E110/SUM(E109:E112)*100</f>
        <v>#DIV/0!</v>
      </c>
      <c r="G110" s="68">
        <f>COUNTIF(S5:S49,"&lt;10")-G109</f>
        <v>0</v>
      </c>
      <c r="H110" s="87" t="e">
        <f>G110/SUM(G109:G112)*100</f>
        <v>#DIV/0!</v>
      </c>
      <c r="I110" s="68">
        <f>COUNTIF(T5:T49,"&lt;10")-I109</f>
        <v>0</v>
      </c>
      <c r="J110" s="87" t="e">
        <f>I110/SUM(I109:I112)*100</f>
        <v>#DIV/0!</v>
      </c>
      <c r="K110" s="68">
        <f>COUNTIF(V5:V49,"&lt;10")-K109</f>
        <v>0</v>
      </c>
      <c r="L110" s="69">
        <f>K110/SUM(K109:K112)*100</f>
        <v>0</v>
      </c>
    </row>
    <row r="111" spans="1:12">
      <c r="A111" s="369" t="s">
        <v>57</v>
      </c>
      <c r="B111" s="369"/>
      <c r="C111" s="68">
        <f>COUNTIF(Q5:Q49,"&lt;15")-(C110+C109)</f>
        <v>0</v>
      </c>
      <c r="D111" s="87" t="e">
        <f>C111/SUM(C109:C112)*100</f>
        <v>#DIV/0!</v>
      </c>
      <c r="E111" s="68">
        <f>COUNTIF(R5:R49,"&lt;15")-(E110+E109)</f>
        <v>0</v>
      </c>
      <c r="F111" s="87" t="e">
        <f>E111/SUM(E109:E112)*100</f>
        <v>#DIV/0!</v>
      </c>
      <c r="G111" s="68">
        <f>COUNTIF(S5:S49,"&lt;15")-(G110+G109)</f>
        <v>0</v>
      </c>
      <c r="H111" s="87" t="e">
        <f>G111/SUM(G109:G112)*100</f>
        <v>#DIV/0!</v>
      </c>
      <c r="I111" s="68">
        <f>COUNTIF(T5:T49,"&lt;15")-(I110+I109)</f>
        <v>0</v>
      </c>
      <c r="J111" s="87" t="e">
        <f>I111/SUM(I109:I112)*100</f>
        <v>#DIV/0!</v>
      </c>
      <c r="K111" s="68">
        <f>COUNTIF(V5:V49,"&lt;15")-(K110+K109)</f>
        <v>0</v>
      </c>
      <c r="L111" s="69">
        <f>K111/SUM(K109:K112)*100</f>
        <v>0</v>
      </c>
    </row>
    <row r="112" spans="1:12">
      <c r="A112" s="369" t="s">
        <v>58</v>
      </c>
      <c r="B112" s="369"/>
      <c r="C112" s="68">
        <f>COUNTIF(Q5:Q49,"&lt;=20")-(C110+C109+C111)</f>
        <v>0</v>
      </c>
      <c r="D112" s="87" t="e">
        <f>C112/SUM(C109:C112)*100</f>
        <v>#DIV/0!</v>
      </c>
      <c r="E112" s="68">
        <f>COUNTIF(R5:R49,"&lt;=20")-(E110+E109+E111)</f>
        <v>0</v>
      </c>
      <c r="F112" s="87" t="e">
        <f>E112/SUM(E109:E112)*100</f>
        <v>#DIV/0!</v>
      </c>
      <c r="G112" s="68">
        <f>COUNTIF(S5:S49,"&lt;=20")-(G110+G109+G111)</f>
        <v>0</v>
      </c>
      <c r="H112" s="87" t="e">
        <f>G112/SUM(G109:G112)*100</f>
        <v>#DIV/0!</v>
      </c>
      <c r="I112" s="68">
        <f>COUNTIF(T5:T49,"&lt;=20")-(I110+I109+I111)</f>
        <v>0</v>
      </c>
      <c r="J112" s="87" t="e">
        <f>I112/SUM(I109:I112)*100</f>
        <v>#DIV/0!</v>
      </c>
      <c r="K112" s="68">
        <f>COUNTIF(V5:V49,"&lt;=20")-(K110+K109+K111)</f>
        <v>0</v>
      </c>
      <c r="L112" s="69">
        <f>K112/SUM(K109:K112)*100</f>
        <v>0</v>
      </c>
    </row>
    <row r="115" spans="1:28" ht="75">
      <c r="A115" s="367" t="s">
        <v>10</v>
      </c>
      <c r="B115" s="368"/>
      <c r="C115" s="23" t="s">
        <v>35</v>
      </c>
      <c r="D115" s="63" t="s">
        <v>48</v>
      </c>
      <c r="E115" s="23" t="s">
        <v>36</v>
      </c>
      <c r="F115" s="63" t="s">
        <v>48</v>
      </c>
      <c r="G115" s="24" t="s">
        <v>37</v>
      </c>
      <c r="H115" s="63" t="s">
        <v>48</v>
      </c>
      <c r="K115" s="20" t="s">
        <v>26</v>
      </c>
      <c r="L115" s="63" t="s">
        <v>48</v>
      </c>
    </row>
    <row r="116" spans="1:28">
      <c r="A116" s="369" t="s">
        <v>55</v>
      </c>
      <c r="B116" s="369"/>
      <c r="C116" s="68">
        <f>COUNTIF(X5:X49,"&lt;5")</f>
        <v>0</v>
      </c>
      <c r="D116" s="87" t="e">
        <f>C116/SUM(C116:C119)*100</f>
        <v>#DIV/0!</v>
      </c>
      <c r="E116" s="68">
        <f>COUNTIF(Y5:Y49,"&lt;5")</f>
        <v>0</v>
      </c>
      <c r="F116" s="87" t="e">
        <f>E116/SUM(E116:E119)*100</f>
        <v>#DIV/0!</v>
      </c>
      <c r="G116" s="68">
        <f>COUNTIF(Z5:Z49,"&lt;5")</f>
        <v>0</v>
      </c>
      <c r="H116" s="87" t="e">
        <f>G116/SUM(G116:G119)*100</f>
        <v>#DIV/0!</v>
      </c>
      <c r="K116" s="68">
        <f>COUNTIF(AB5:AB49,"&lt;5")</f>
        <v>45</v>
      </c>
      <c r="L116" s="87">
        <f>K116/SUM(K116:K119)*100</f>
        <v>100</v>
      </c>
    </row>
    <row r="117" spans="1:28">
      <c r="A117" s="369" t="s">
        <v>56</v>
      </c>
      <c r="B117" s="369"/>
      <c r="C117" s="68">
        <f>COUNTIF(X5:X49,"&lt;10")-C116</f>
        <v>0</v>
      </c>
      <c r="D117" s="87" t="e">
        <f>C117/SUM(C116:C119)*100</f>
        <v>#DIV/0!</v>
      </c>
      <c r="E117" s="68">
        <f>COUNTIF(Y5:Y49,"&lt;10")-E116</f>
        <v>0</v>
      </c>
      <c r="F117" s="87" t="e">
        <f>E117/SUM(E116:E119)*100</f>
        <v>#DIV/0!</v>
      </c>
      <c r="G117" s="68">
        <f>COUNTIF(Z5:Z49,"&lt;10")-G116</f>
        <v>0</v>
      </c>
      <c r="H117" s="87" t="e">
        <f>G117/SUM(G116:G119)*100</f>
        <v>#DIV/0!</v>
      </c>
      <c r="K117" s="68">
        <f>COUNTIF(AB5:AB49,"&lt;10")-K116</f>
        <v>0</v>
      </c>
      <c r="L117" s="87">
        <f>K117/SUM(K116:K119)*100</f>
        <v>0</v>
      </c>
    </row>
    <row r="118" spans="1:28">
      <c r="A118" s="369" t="s">
        <v>57</v>
      </c>
      <c r="B118" s="369"/>
      <c r="C118" s="68">
        <f>COUNTIF(X5:X49,"&lt;15")-(C117+C116)</f>
        <v>0</v>
      </c>
      <c r="D118" s="87" t="e">
        <f>C118/SUM(C116:C119)*100</f>
        <v>#DIV/0!</v>
      </c>
      <c r="E118" s="68">
        <f>COUNTIF(Y5:Y49,"&lt;15")-(E117+E116)</f>
        <v>0</v>
      </c>
      <c r="F118" s="87" t="e">
        <f>E118/SUM(E116:E119)*100</f>
        <v>#DIV/0!</v>
      </c>
      <c r="G118" s="68">
        <f>COUNTIF(Z5:Z49,"&lt;15")-(G117+G116)</f>
        <v>0</v>
      </c>
      <c r="H118" s="87" t="e">
        <f>G118/SUM(G116:G119)*100</f>
        <v>#DIV/0!</v>
      </c>
      <c r="K118" s="68">
        <f>COUNTIF(AB5:AB49,"&lt;15")-(K117+K116)</f>
        <v>0</v>
      </c>
      <c r="L118" s="87">
        <f>K118/SUM(K116:K119)*100</f>
        <v>0</v>
      </c>
    </row>
    <row r="119" spans="1:28">
      <c r="A119" s="369" t="s">
        <v>58</v>
      </c>
      <c r="B119" s="369"/>
      <c r="C119" s="68">
        <f>COUNTIF(X5:X49,"&lt;=20")-(C117+C116+C118)</f>
        <v>0</v>
      </c>
      <c r="D119" s="87" t="e">
        <f>C119/SUM(C116:C119)*100</f>
        <v>#DIV/0!</v>
      </c>
      <c r="E119" s="68">
        <f>COUNTIF(Y5:Y49,"&lt;=20")-(E117+E116+E118)</f>
        <v>0</v>
      </c>
      <c r="F119" s="87" t="e">
        <f>E119/SUM(E116:E119)*100</f>
        <v>#DIV/0!</v>
      </c>
      <c r="G119" s="68">
        <f>COUNTIF(Z5:Z49,"&lt;=20")-(G117+G116+G118)</f>
        <v>0</v>
      </c>
      <c r="H119" s="87" t="e">
        <f>G119/SUM(G116:G119)*100</f>
        <v>#DIV/0!</v>
      </c>
      <c r="K119" s="68">
        <f>COUNTIF(AB5:AB49,"&lt;=20")-(K117+K116+K118)</f>
        <v>0</v>
      </c>
      <c r="L119" s="87">
        <f>K119/SUM(K116:K119)*100</f>
        <v>0</v>
      </c>
    </row>
    <row r="125" spans="1:28" s="81" customFormat="1">
      <c r="A125" s="352" t="s">
        <v>6</v>
      </c>
      <c r="B125" s="353"/>
      <c r="C125" s="337" t="str">
        <f>C1</f>
        <v/>
      </c>
      <c r="D125" s="338"/>
      <c r="E125" s="338"/>
      <c r="F125" s="338"/>
      <c r="G125" s="80"/>
      <c r="H125" s="354" t="s">
        <v>7</v>
      </c>
      <c r="I125" s="354"/>
      <c r="J125" s="337" t="str">
        <f>J1</f>
        <v/>
      </c>
      <c r="K125" s="338"/>
      <c r="L125" s="338"/>
      <c r="M125" s="338"/>
      <c r="N125" s="80"/>
      <c r="O125" s="354" t="s">
        <v>8</v>
      </c>
      <c r="P125" s="353"/>
      <c r="Q125" s="337" t="str">
        <f>Q1</f>
        <v/>
      </c>
      <c r="R125" s="338"/>
      <c r="S125" s="338"/>
      <c r="T125" s="80"/>
      <c r="U125" s="354" t="s">
        <v>9</v>
      </c>
      <c r="V125" s="353"/>
      <c r="W125" s="337" t="str">
        <f>W1</f>
        <v>2019-2018</v>
      </c>
      <c r="X125" s="338"/>
      <c r="Y125" s="338"/>
      <c r="Z125" s="80"/>
      <c r="AA125" s="80"/>
      <c r="AB125" s="80"/>
    </row>
    <row r="127" spans="1:28" ht="23.25">
      <c r="K127" s="342" t="s">
        <v>44</v>
      </c>
      <c r="L127" s="343"/>
      <c r="M127" s="343"/>
      <c r="N127" s="343"/>
      <c r="O127" s="343"/>
      <c r="P127" s="343"/>
      <c r="Q127" s="343"/>
      <c r="R127" s="344"/>
      <c r="S127" s="101"/>
      <c r="T127" s="101"/>
      <c r="U127" s="101"/>
    </row>
    <row r="128" spans="1:28" ht="18">
      <c r="M128" s="70" t="s">
        <v>59</v>
      </c>
    </row>
    <row r="130" spans="1:5" ht="36">
      <c r="B130" s="71"/>
      <c r="C130" s="72" t="s">
        <v>60</v>
      </c>
      <c r="D130" s="72" t="s">
        <v>61</v>
      </c>
      <c r="E130" s="71" t="s">
        <v>62</v>
      </c>
    </row>
    <row r="131" spans="1:5">
      <c r="B131" s="71" t="s">
        <v>63</v>
      </c>
      <c r="C131" s="25">
        <f>COUNTIFS(C5:C49,"أنثى",AE5:AE49,"&lt;10")</f>
        <v>0</v>
      </c>
      <c r="D131" s="25">
        <f>COUNTIFS(C5:C49,"أنثى",AE5:AE49,"&gt;=10")</f>
        <v>0</v>
      </c>
      <c r="E131" s="25">
        <f>SUM(C131:D131)</f>
        <v>0</v>
      </c>
    </row>
    <row r="132" spans="1:5">
      <c r="B132" s="71" t="s">
        <v>64</v>
      </c>
      <c r="C132" s="25">
        <f>COUNTIFS(C5:C49,"ذكر",AE5:AE49,"&lt;10")</f>
        <v>0</v>
      </c>
      <c r="D132" s="25">
        <f>COUNTIFS(C5:C49,"ذكر",AE5:AE49,"&gt;=10")</f>
        <v>0</v>
      </c>
      <c r="E132" s="25">
        <f>SUM(C132:D132)</f>
        <v>0</v>
      </c>
    </row>
    <row r="133" spans="1:5">
      <c r="B133" s="71" t="s">
        <v>62</v>
      </c>
      <c r="C133" s="25">
        <f>SUM(C131:C132)</f>
        <v>0</v>
      </c>
      <c r="D133" s="25">
        <f>SUM(D131:D132)</f>
        <v>0</v>
      </c>
      <c r="E133" s="73"/>
    </row>
    <row r="142" spans="1:5">
      <c r="A142" s="16"/>
    </row>
    <row r="143" spans="1:5">
      <c r="A143" s="16"/>
    </row>
    <row r="144" spans="1:5">
      <c r="A144" s="16"/>
    </row>
    <row r="145" spans="1:1">
      <c r="A145" s="16"/>
    </row>
    <row r="167" spans="1:28" s="81" customFormat="1">
      <c r="A167" s="352" t="s">
        <v>6</v>
      </c>
      <c r="B167" s="353"/>
      <c r="C167" s="337" t="str">
        <f>C1</f>
        <v/>
      </c>
      <c r="D167" s="338"/>
      <c r="E167" s="338"/>
      <c r="F167" s="339"/>
      <c r="G167" s="80"/>
      <c r="H167" s="352" t="s">
        <v>7</v>
      </c>
      <c r="I167" s="353"/>
      <c r="J167" s="337" t="str">
        <f>J1</f>
        <v/>
      </c>
      <c r="K167" s="338"/>
      <c r="L167" s="338"/>
      <c r="M167" s="339"/>
      <c r="N167" s="80"/>
      <c r="O167" s="352" t="s">
        <v>8</v>
      </c>
      <c r="P167" s="353"/>
      <c r="Q167" s="337" t="str">
        <f>Q1</f>
        <v/>
      </c>
      <c r="R167" s="338"/>
      <c r="S167" s="339"/>
      <c r="T167" s="80"/>
      <c r="U167" s="352" t="s">
        <v>9</v>
      </c>
      <c r="V167" s="353"/>
      <c r="W167" s="337" t="str">
        <f>W1</f>
        <v>2019-2018</v>
      </c>
      <c r="X167" s="338"/>
      <c r="Y167" s="338"/>
      <c r="Z167" s="80"/>
      <c r="AA167" s="80"/>
      <c r="AB167" s="80"/>
    </row>
    <row r="168" spans="1:28" ht="23.25">
      <c r="J168" s="357" t="s">
        <v>44</v>
      </c>
      <c r="K168" s="357"/>
      <c r="L168" s="357"/>
      <c r="M168" s="357"/>
      <c r="N168" s="357"/>
      <c r="O168" s="357"/>
      <c r="P168" s="357"/>
      <c r="Q168" s="357"/>
      <c r="R168" s="357"/>
      <c r="S168" s="357"/>
      <c r="T168" s="357"/>
      <c r="U168" s="357"/>
    </row>
    <row r="169" spans="1:28" ht="18">
      <c r="L169" s="70" t="s">
        <v>65</v>
      </c>
    </row>
    <row r="170" spans="1:28">
      <c r="C170" s="358" t="s">
        <v>16</v>
      </c>
      <c r="D170" s="359"/>
      <c r="E170" s="359"/>
      <c r="F170" s="360"/>
      <c r="H170" s="361" t="s">
        <v>17</v>
      </c>
      <c r="I170" s="362"/>
      <c r="J170" s="362"/>
      <c r="K170" s="363"/>
      <c r="P170" s="364" t="s">
        <v>18</v>
      </c>
      <c r="Q170" s="364"/>
      <c r="R170" s="364"/>
      <c r="S170" s="364"/>
      <c r="V170" s="366" t="s">
        <v>120</v>
      </c>
      <c r="W170" s="366"/>
      <c r="X170" s="366"/>
      <c r="Y170" s="366"/>
    </row>
    <row r="171" spans="1:28" ht="24">
      <c r="C171" s="71"/>
      <c r="D171" s="72" t="s">
        <v>60</v>
      </c>
      <c r="E171" s="72" t="s">
        <v>61</v>
      </c>
      <c r="F171" s="71" t="s">
        <v>62</v>
      </c>
      <c r="H171" s="71"/>
      <c r="I171" s="72" t="s">
        <v>60</v>
      </c>
      <c r="J171" s="72" t="s">
        <v>61</v>
      </c>
      <c r="K171" s="71" t="s">
        <v>62</v>
      </c>
      <c r="P171" s="71"/>
      <c r="Q171" s="72" t="s">
        <v>60</v>
      </c>
      <c r="R171" s="72" t="s">
        <v>61</v>
      </c>
      <c r="S171" s="71" t="s">
        <v>62</v>
      </c>
      <c r="T171" s="74"/>
      <c r="V171" s="71"/>
      <c r="W171" s="72" t="s">
        <v>60</v>
      </c>
      <c r="X171" s="72" t="s">
        <v>61</v>
      </c>
      <c r="Y171" s="71" t="s">
        <v>62</v>
      </c>
    </row>
    <row r="172" spans="1:28">
      <c r="C172" s="71" t="s">
        <v>63</v>
      </c>
      <c r="D172" s="25">
        <f>COUNTIFS(C5:C49,"أنثى",I5:I49,"&lt;10")</f>
        <v>0</v>
      </c>
      <c r="E172" s="25">
        <f>COUNTIFS(C5:C49,"أنثى",I5:I49,"&gt;=10")</f>
        <v>0</v>
      </c>
      <c r="F172" s="25">
        <f>SUM(D172:E172)</f>
        <v>0</v>
      </c>
      <c r="H172" s="71" t="s">
        <v>63</v>
      </c>
      <c r="I172" s="25">
        <f>COUNTIFS(C5:C49,"أنثى",O5:O49,"&lt;10")</f>
        <v>0</v>
      </c>
      <c r="J172" s="25">
        <f>COUNTIFS(C5:C49,"أنثى",O5:O49,"&gt;=10")</f>
        <v>0</v>
      </c>
      <c r="K172" s="25">
        <f>SUM(I172:J172)</f>
        <v>0</v>
      </c>
      <c r="P172" s="71" t="s">
        <v>63</v>
      </c>
      <c r="Q172" s="25">
        <f>COUNTIFS(C5:C49,"أنثى",V5:V49,"&lt;10")</f>
        <v>0</v>
      </c>
      <c r="R172" s="25">
        <f>COUNTIFS(C5:C49,"أنثى",V5:V49,"&gt;=10")</f>
        <v>0</v>
      </c>
      <c r="S172" s="25">
        <f>SUM(Q172:R172)</f>
        <v>0</v>
      </c>
      <c r="T172" s="73"/>
      <c r="V172" s="71" t="s">
        <v>63</v>
      </c>
      <c r="W172" s="25">
        <f>COUNTIFS(C5:C49,"أنثى",AB5:AB49,"&lt;10")</f>
        <v>0</v>
      </c>
      <c r="X172" s="25">
        <f>COUNTIFS(C5:C49,"أنثى",AB5:AB49,"&gt;=10")</f>
        <v>0</v>
      </c>
      <c r="Y172" s="25">
        <f>SUM(W172:X172)</f>
        <v>0</v>
      </c>
    </row>
    <row r="173" spans="1:28">
      <c r="C173" s="71" t="s">
        <v>64</v>
      </c>
      <c r="D173" s="25">
        <f>COUNTIFS(C5:C49,"ذكر",I5:I49,"&lt;10")</f>
        <v>0</v>
      </c>
      <c r="E173" s="25">
        <f>COUNTIFS(C5:C49,"ذكر",I5:I49,"&gt;=10")</f>
        <v>0</v>
      </c>
      <c r="F173" s="25">
        <f>SUM(D173:E173)</f>
        <v>0</v>
      </c>
      <c r="H173" s="71" t="s">
        <v>64</v>
      </c>
      <c r="I173" s="25">
        <f>COUNTIFS(C5:C49,"ذكر",O5:O49,"&lt;10")</f>
        <v>0</v>
      </c>
      <c r="J173" s="25">
        <f>COUNTIFS(C5:C49,"ذكر",O5:O49,"&gt;=10")</f>
        <v>0</v>
      </c>
      <c r="K173" s="25">
        <f>SUM(I173:J173)</f>
        <v>0</v>
      </c>
      <c r="P173" s="71" t="s">
        <v>64</v>
      </c>
      <c r="Q173" s="25">
        <f>COUNTIFS(C5:C49,"ذكر",V5:V49,"&lt;10")</f>
        <v>0</v>
      </c>
      <c r="R173" s="25">
        <f>COUNTIFS(C5:C49,"ذكر",V5:V49,"&gt;=10")</f>
        <v>0</v>
      </c>
      <c r="S173" s="25">
        <f>SUM(Q173:R173)</f>
        <v>0</v>
      </c>
      <c r="T173" s="73"/>
      <c r="V173" s="71" t="s">
        <v>64</v>
      </c>
      <c r="W173" s="25">
        <f>COUNTIFS(C5:C49,"ذكر",AB5:AB49,"&lt;10")</f>
        <v>0</v>
      </c>
      <c r="X173" s="25">
        <f>COUNTIFS(C5:C49,"ذكر",AB5:AB49,"&gt;=10")</f>
        <v>0</v>
      </c>
      <c r="Y173" s="25">
        <f>SUM(W173:X173)</f>
        <v>0</v>
      </c>
    </row>
    <row r="174" spans="1:28">
      <c r="C174" s="71" t="s">
        <v>62</v>
      </c>
      <c r="D174" s="25">
        <f>SUM(D172:D173)</f>
        <v>0</v>
      </c>
      <c r="E174" s="25">
        <f>SUM(E172:E173)</f>
        <v>0</v>
      </c>
      <c r="H174" s="71" t="s">
        <v>62</v>
      </c>
      <c r="I174" s="25">
        <f>SUM(I172:I173)</f>
        <v>0</v>
      </c>
      <c r="J174" s="25">
        <f>SUM(J172:J173)</f>
        <v>0</v>
      </c>
      <c r="P174" s="71" t="s">
        <v>62</v>
      </c>
      <c r="Q174" s="25">
        <f>SUM(Q172:Q173)</f>
        <v>0</v>
      </c>
      <c r="R174" s="25">
        <f>SUM(R172:R173)</f>
        <v>0</v>
      </c>
      <c r="V174" s="71" t="s">
        <v>62</v>
      </c>
      <c r="W174" s="25">
        <f>SUM(W172:W173)</f>
        <v>0</v>
      </c>
      <c r="X174" s="25">
        <f>SUM(X172:X173)</f>
        <v>0</v>
      </c>
    </row>
  </sheetData>
  <sheetProtection formatCells="0" formatColumns="0" formatRows="0" insertColumns="0" insertRows="0" insertHyperlinks="0" deleteColumns="0" deleteRows="0" sort="0" autoFilter="0" pivotTables="0"/>
  <mergeCells count="85">
    <mergeCell ref="A167:B167"/>
    <mergeCell ref="O167:P167"/>
    <mergeCell ref="U167:V167"/>
    <mergeCell ref="A1:B1"/>
    <mergeCell ref="O1:P1"/>
    <mergeCell ref="U1:V1"/>
    <mergeCell ref="U51:V51"/>
    <mergeCell ref="O51:P51"/>
    <mergeCell ref="A51:B51"/>
    <mergeCell ref="C1:F1"/>
    <mergeCell ref="H1:I1"/>
    <mergeCell ref="J1:M1"/>
    <mergeCell ref="Q1:S1"/>
    <mergeCell ref="K52:V52"/>
    <mergeCell ref="B55:C55"/>
    <mergeCell ref="B56:C56"/>
    <mergeCell ref="W1:Y1"/>
    <mergeCell ref="AD3:AG3"/>
    <mergeCell ref="C51:F51"/>
    <mergeCell ref="H51:I51"/>
    <mergeCell ref="J51:M51"/>
    <mergeCell ref="Q51:S51"/>
    <mergeCell ref="W51:Y51"/>
    <mergeCell ref="D3:J3"/>
    <mergeCell ref="K3:P3"/>
    <mergeCell ref="X3:AC3"/>
    <mergeCell ref="Q3:W3"/>
    <mergeCell ref="A57:A62"/>
    <mergeCell ref="B57:C57"/>
    <mergeCell ref="B58:C58"/>
    <mergeCell ref="B59:C59"/>
    <mergeCell ref="B61:C61"/>
    <mergeCell ref="B62:C62"/>
    <mergeCell ref="N65:R65"/>
    <mergeCell ref="S66:T66"/>
    <mergeCell ref="V66:W66"/>
    <mergeCell ref="S67:T67"/>
    <mergeCell ref="B68:F68"/>
    <mergeCell ref="S68:T68"/>
    <mergeCell ref="A98:B98"/>
    <mergeCell ref="B69:F69"/>
    <mergeCell ref="S69:T69"/>
    <mergeCell ref="S70:T70"/>
    <mergeCell ref="C91:F91"/>
    <mergeCell ref="H91:I91"/>
    <mergeCell ref="J91:M91"/>
    <mergeCell ref="Q91:S91"/>
    <mergeCell ref="A91:B91"/>
    <mergeCell ref="O91:P91"/>
    <mergeCell ref="W91:Y91"/>
    <mergeCell ref="K93:R93"/>
    <mergeCell ref="A95:B95"/>
    <mergeCell ref="A96:B96"/>
    <mergeCell ref="A97:B97"/>
    <mergeCell ref="U91:V91"/>
    <mergeCell ref="C125:F125"/>
    <mergeCell ref="A99:B99"/>
    <mergeCell ref="A108:B108"/>
    <mergeCell ref="A109:B109"/>
    <mergeCell ref="A110:B110"/>
    <mergeCell ref="A111:B111"/>
    <mergeCell ref="A112:B112"/>
    <mergeCell ref="A115:B115"/>
    <mergeCell ref="A116:B116"/>
    <mergeCell ref="A117:B117"/>
    <mergeCell ref="A118:B118"/>
    <mergeCell ref="A119:B119"/>
    <mergeCell ref="A125:B125"/>
    <mergeCell ref="C167:F167"/>
    <mergeCell ref="H167:I167"/>
    <mergeCell ref="J167:M167"/>
    <mergeCell ref="Q167:S167"/>
    <mergeCell ref="W167:Y167"/>
    <mergeCell ref="H125:I125"/>
    <mergeCell ref="J125:M125"/>
    <mergeCell ref="Q125:S125"/>
    <mergeCell ref="W125:Y125"/>
    <mergeCell ref="K127:R127"/>
    <mergeCell ref="U125:V125"/>
    <mergeCell ref="O125:P125"/>
    <mergeCell ref="J168:U168"/>
    <mergeCell ref="C170:F170"/>
    <mergeCell ref="H170:K170"/>
    <mergeCell ref="P170:S170"/>
    <mergeCell ref="V170:Y170"/>
  </mergeCells>
  <conditionalFormatting sqref="M5:M49">
    <cfRule type="cellIs" dxfId="142" priority="1" stopIfTrue="1" operator="equal">
      <formula>$M$56</formula>
    </cfRule>
    <cfRule type="cellIs" dxfId="141" priority="2" stopIfTrue="1" operator="equal">
      <formula>$M$55</formula>
    </cfRule>
  </conditionalFormatting>
  <conditionalFormatting sqref="R5:R49">
    <cfRule type="cellIs" dxfId="140" priority="3" stopIfTrue="1" operator="equal">
      <formula>$R$56</formula>
    </cfRule>
    <cfRule type="cellIs" dxfId="139" priority="4" stopIfTrue="1" operator="equal">
      <formula>$R$55</formula>
    </cfRule>
  </conditionalFormatting>
  <conditionalFormatting sqref="S5:S49">
    <cfRule type="cellIs" dxfId="138" priority="5" stopIfTrue="1" operator="equal">
      <formula>$S$56</formula>
    </cfRule>
    <cfRule type="cellIs" dxfId="137" priority="6" stopIfTrue="1" operator="equal">
      <formula>$S$55</formula>
    </cfRule>
  </conditionalFormatting>
  <conditionalFormatting sqref="T5:T49">
    <cfRule type="cellIs" dxfId="136" priority="7" stopIfTrue="1" operator="equal">
      <formula>$T$56</formula>
    </cfRule>
    <cfRule type="cellIs" dxfId="135" priority="8" stopIfTrue="1" operator="equal">
      <formula>$T$55</formula>
    </cfRule>
    <cfRule type="cellIs" dxfId="134" priority="9" stopIfTrue="1" operator="equal">
      <formula>7.77</formula>
    </cfRule>
  </conditionalFormatting>
  <conditionalFormatting sqref="X5:X49">
    <cfRule type="cellIs" dxfId="133" priority="10" stopIfTrue="1" operator="equal">
      <formula>$X$56</formula>
    </cfRule>
    <cfRule type="cellIs" dxfId="132" priority="11" stopIfTrue="1" operator="equal">
      <formula>$X$55</formula>
    </cfRule>
  </conditionalFormatting>
  <conditionalFormatting sqref="Y5:Y49">
    <cfRule type="cellIs" dxfId="131" priority="12" stopIfTrue="1" operator="equal">
      <formula>$Y$56</formula>
    </cfRule>
    <cfRule type="cellIs" dxfId="130" priority="13" stopIfTrue="1" operator="equal">
      <formula>$Y$55</formula>
    </cfRule>
  </conditionalFormatting>
  <conditionalFormatting sqref="K5:K49">
    <cfRule type="cellIs" dxfId="129" priority="14" stopIfTrue="1" operator="equal">
      <formula>$K$56</formula>
    </cfRule>
    <cfRule type="cellIs" dxfId="128" priority="15" stopIfTrue="1" operator="equal">
      <formula>$K$55</formula>
    </cfRule>
  </conditionalFormatting>
  <conditionalFormatting sqref="G5:G49">
    <cfRule type="cellIs" dxfId="127" priority="16" stopIfTrue="1" operator="equal">
      <formula>$G$56</formula>
    </cfRule>
    <cfRule type="cellIs" dxfId="126" priority="17" stopIfTrue="1" operator="equal">
      <formula>$G$55</formula>
    </cfRule>
  </conditionalFormatting>
  <conditionalFormatting sqref="F5:F49">
    <cfRule type="cellIs" dxfId="125" priority="18" stopIfTrue="1" operator="equal">
      <formula>$F$56</formula>
    </cfRule>
    <cfRule type="cellIs" dxfId="124" priority="19" stopIfTrue="1" operator="equal">
      <formula>$F$55</formula>
    </cfRule>
  </conditionalFormatting>
  <conditionalFormatting sqref="E5:E49">
    <cfRule type="cellIs" dxfId="123" priority="20" stopIfTrue="1" operator="equal">
      <formula>$E$56</formula>
    </cfRule>
    <cfRule type="cellIs" dxfId="122" priority="21" stopIfTrue="1" operator="equal">
      <formula>$E$55</formula>
    </cfRule>
  </conditionalFormatting>
  <conditionalFormatting sqref="D5:D49">
    <cfRule type="cellIs" dxfId="121" priority="22" stopIfTrue="1" operator="equal">
      <formula>$D$56</formula>
    </cfRule>
    <cfRule type="cellIs" dxfId="120" priority="23" stopIfTrue="1" operator="equal">
      <formula>$D$55</formula>
    </cfRule>
  </conditionalFormatting>
  <conditionalFormatting sqref="L5:L49">
    <cfRule type="cellIs" dxfId="119" priority="28" stopIfTrue="1" operator="equal">
      <formula>$L$56</formula>
    </cfRule>
    <cfRule type="cellIs" dxfId="118" priority="29" stopIfTrue="1" operator="equal">
      <formula>$L$55</formula>
    </cfRule>
  </conditionalFormatting>
  <conditionalFormatting sqref="Q5:Q49">
    <cfRule type="cellIs" dxfId="117" priority="32" stopIfTrue="1" operator="equal">
      <formula>$Q$56</formula>
    </cfRule>
    <cfRule type="cellIs" dxfId="116" priority="33" stopIfTrue="1" operator="equal">
      <formula>$Q$55</formula>
    </cfRule>
  </conditionalFormatting>
  <conditionalFormatting sqref="Z5:Z49">
    <cfRule type="cellIs" dxfId="115" priority="36" stopIfTrue="1" operator="equal">
      <formula>$Z$56</formula>
    </cfRule>
    <cfRule type="cellIs" dxfId="114" priority="37" stopIfTrue="1" operator="equal">
      <formula>$Z$55</formula>
    </cfRule>
  </conditionalFormatting>
  <dataValidations count="2">
    <dataValidation type="decimal" allowBlank="1" showInputMessage="1" showErrorMessage="1" errorTitle="الرجاء التصحيح" error="العدد يجب أن يكون بين 0 و 20" sqref="X5:Z49 IV5:IY49 SR5:SU49 ACN5:ACQ49 AMJ5:AMM49 AWF5:AWI49 BGB5:BGE49 BPX5:BQA49 BZT5:BZW49 CJP5:CJS49 CTL5:CTO49 DDH5:DDK49 DND5:DNG49 DWZ5:DXC49 EGV5:EGY49 EQR5:EQU49 FAN5:FAQ49 FKJ5:FKM49 FUF5:FUI49 GEB5:GEE49 GNX5:GOA49 GXT5:GXW49 HHP5:HHS49 HRL5:HRO49 IBH5:IBK49 ILD5:ILG49 IUZ5:IVC49 JEV5:JEY49 JOR5:JOU49 JYN5:JYQ49 KIJ5:KIM49 KSF5:KSI49 LCB5:LCE49 LLX5:LMA49 LVT5:LVW49 MFP5:MFS49 MPL5:MPO49 MZH5:MZK49 NJD5:NJG49 NSZ5:NTC49 OCV5:OCY49 OMR5:OMU49 OWN5:OWQ49 PGJ5:PGM49 PQF5:PQI49 QAB5:QAE49 QJX5:QKA49 QTT5:QTW49 RDP5:RDS49 RNL5:RNO49 RXH5:RXK49 SHD5:SHG49 SQZ5:SRC49 TAV5:TAY49 TKR5:TKU49 TUN5:TUQ49 UEJ5:UEM49 UOF5:UOI49 UYB5:UYE49 VHX5:VIA49 VRT5:VRW49 WBP5:WBS49 WLL5:WLO49 WVH5:WVK49 D65550:G65584 IY65550:JB65584 SU65550:SX65584 ACQ65550:ACT65584 AMM65550:AMP65584 AWI65550:AWL65584 BGE65550:BGH65584 BQA65550:BQD65584 BZW65550:BZZ65584 CJS65550:CJV65584 CTO65550:CTR65584 DDK65550:DDN65584 DNG65550:DNJ65584 DXC65550:DXF65584 EGY65550:EHB65584 EQU65550:EQX65584 FAQ65550:FAT65584 FKM65550:FKP65584 FUI65550:FUL65584 GEE65550:GEH65584 GOA65550:GOD65584 GXW65550:GXZ65584 HHS65550:HHV65584 HRO65550:HRR65584 IBK65550:IBN65584 ILG65550:ILJ65584 IVC65550:IVF65584 JEY65550:JFB65584 JOU65550:JOX65584 JYQ65550:JYT65584 KIM65550:KIP65584 KSI65550:KSL65584 LCE65550:LCH65584 LMA65550:LMD65584 LVW65550:LVZ65584 MFS65550:MFV65584 MPO65550:MPR65584 MZK65550:MZN65584 NJG65550:NJJ65584 NTC65550:NTF65584 OCY65550:ODB65584 OMU65550:OMX65584 OWQ65550:OWT65584 PGM65550:PGP65584 PQI65550:PQL65584 QAE65550:QAH65584 QKA65550:QKD65584 QTW65550:QTZ65584 RDS65550:RDV65584 RNO65550:RNR65584 RXK65550:RXN65584 SHG65550:SHJ65584 SRC65550:SRF65584 TAY65550:TBB65584 TKU65550:TKX65584 TUQ65550:TUT65584 UEM65550:UEP65584 UOI65550:UOL65584 UYE65550:UYH65584 VIA65550:VID65584 VRW65550:VRZ65584 WBS65550:WBV65584 WLO65550:WLR65584 WVK65550:WVN65584 D131086:G131120 IY131086:JB131120 SU131086:SX131120 ACQ131086:ACT131120 AMM131086:AMP131120 AWI131086:AWL131120 BGE131086:BGH131120 BQA131086:BQD131120 BZW131086:BZZ131120 CJS131086:CJV131120 CTO131086:CTR131120 DDK131086:DDN131120 DNG131086:DNJ131120 DXC131086:DXF131120 EGY131086:EHB131120 EQU131086:EQX131120 FAQ131086:FAT131120 FKM131086:FKP131120 FUI131086:FUL131120 GEE131086:GEH131120 GOA131086:GOD131120 GXW131086:GXZ131120 HHS131086:HHV131120 HRO131086:HRR131120 IBK131086:IBN131120 ILG131086:ILJ131120 IVC131086:IVF131120 JEY131086:JFB131120 JOU131086:JOX131120 JYQ131086:JYT131120 KIM131086:KIP131120 KSI131086:KSL131120 LCE131086:LCH131120 LMA131086:LMD131120 LVW131086:LVZ131120 MFS131086:MFV131120 MPO131086:MPR131120 MZK131086:MZN131120 NJG131086:NJJ131120 NTC131086:NTF131120 OCY131086:ODB131120 OMU131086:OMX131120 OWQ131086:OWT131120 PGM131086:PGP131120 PQI131086:PQL131120 QAE131086:QAH131120 QKA131086:QKD131120 QTW131086:QTZ131120 RDS131086:RDV131120 RNO131086:RNR131120 RXK131086:RXN131120 SHG131086:SHJ131120 SRC131086:SRF131120 TAY131086:TBB131120 TKU131086:TKX131120 TUQ131086:TUT131120 UEM131086:UEP131120 UOI131086:UOL131120 UYE131086:UYH131120 VIA131086:VID131120 VRW131086:VRZ131120 WBS131086:WBV131120 WLO131086:WLR131120 WVK131086:WVN131120 D196622:G196656 IY196622:JB196656 SU196622:SX196656 ACQ196622:ACT196656 AMM196622:AMP196656 AWI196622:AWL196656 BGE196622:BGH196656 BQA196622:BQD196656 BZW196622:BZZ196656 CJS196622:CJV196656 CTO196622:CTR196656 DDK196622:DDN196656 DNG196622:DNJ196656 DXC196622:DXF196656 EGY196622:EHB196656 EQU196622:EQX196656 FAQ196622:FAT196656 FKM196622:FKP196656 FUI196622:FUL196656 GEE196622:GEH196656 GOA196622:GOD196656 GXW196622:GXZ196656 HHS196622:HHV196656 HRO196622:HRR196656 IBK196622:IBN196656 ILG196622:ILJ196656 IVC196622:IVF196656 JEY196622:JFB196656 JOU196622:JOX196656 JYQ196622:JYT196656 KIM196622:KIP196656 KSI196622:KSL196656 LCE196622:LCH196656 LMA196622:LMD196656 LVW196622:LVZ196656 MFS196622:MFV196656 MPO196622:MPR196656 MZK196622:MZN196656 NJG196622:NJJ196656 NTC196622:NTF196656 OCY196622:ODB196656 OMU196622:OMX196656 OWQ196622:OWT196656 PGM196622:PGP196656 PQI196622:PQL196656 QAE196622:QAH196656 QKA196622:QKD196656 QTW196622:QTZ196656 RDS196622:RDV196656 RNO196622:RNR196656 RXK196622:RXN196656 SHG196622:SHJ196656 SRC196622:SRF196656 TAY196622:TBB196656 TKU196622:TKX196656 TUQ196622:TUT196656 UEM196622:UEP196656 UOI196622:UOL196656 UYE196622:UYH196656 VIA196622:VID196656 VRW196622:VRZ196656 WBS196622:WBV196656 WLO196622:WLR196656 WVK196622:WVN196656 D262158:G262192 IY262158:JB262192 SU262158:SX262192 ACQ262158:ACT262192 AMM262158:AMP262192 AWI262158:AWL262192 BGE262158:BGH262192 BQA262158:BQD262192 BZW262158:BZZ262192 CJS262158:CJV262192 CTO262158:CTR262192 DDK262158:DDN262192 DNG262158:DNJ262192 DXC262158:DXF262192 EGY262158:EHB262192 EQU262158:EQX262192 FAQ262158:FAT262192 FKM262158:FKP262192 FUI262158:FUL262192 GEE262158:GEH262192 GOA262158:GOD262192 GXW262158:GXZ262192 HHS262158:HHV262192 HRO262158:HRR262192 IBK262158:IBN262192 ILG262158:ILJ262192 IVC262158:IVF262192 JEY262158:JFB262192 JOU262158:JOX262192 JYQ262158:JYT262192 KIM262158:KIP262192 KSI262158:KSL262192 LCE262158:LCH262192 LMA262158:LMD262192 LVW262158:LVZ262192 MFS262158:MFV262192 MPO262158:MPR262192 MZK262158:MZN262192 NJG262158:NJJ262192 NTC262158:NTF262192 OCY262158:ODB262192 OMU262158:OMX262192 OWQ262158:OWT262192 PGM262158:PGP262192 PQI262158:PQL262192 QAE262158:QAH262192 QKA262158:QKD262192 QTW262158:QTZ262192 RDS262158:RDV262192 RNO262158:RNR262192 RXK262158:RXN262192 SHG262158:SHJ262192 SRC262158:SRF262192 TAY262158:TBB262192 TKU262158:TKX262192 TUQ262158:TUT262192 UEM262158:UEP262192 UOI262158:UOL262192 UYE262158:UYH262192 VIA262158:VID262192 VRW262158:VRZ262192 WBS262158:WBV262192 WLO262158:WLR262192 WVK262158:WVN262192 D327694:G327728 IY327694:JB327728 SU327694:SX327728 ACQ327694:ACT327728 AMM327694:AMP327728 AWI327694:AWL327728 BGE327694:BGH327728 BQA327694:BQD327728 BZW327694:BZZ327728 CJS327694:CJV327728 CTO327694:CTR327728 DDK327694:DDN327728 DNG327694:DNJ327728 DXC327694:DXF327728 EGY327694:EHB327728 EQU327694:EQX327728 FAQ327694:FAT327728 FKM327694:FKP327728 FUI327694:FUL327728 GEE327694:GEH327728 GOA327694:GOD327728 GXW327694:GXZ327728 HHS327694:HHV327728 HRO327694:HRR327728 IBK327694:IBN327728 ILG327694:ILJ327728 IVC327694:IVF327728 JEY327694:JFB327728 JOU327694:JOX327728 JYQ327694:JYT327728 KIM327694:KIP327728 KSI327694:KSL327728 LCE327694:LCH327728 LMA327694:LMD327728 LVW327694:LVZ327728 MFS327694:MFV327728 MPO327694:MPR327728 MZK327694:MZN327728 NJG327694:NJJ327728 NTC327694:NTF327728 OCY327694:ODB327728 OMU327694:OMX327728 OWQ327694:OWT327728 PGM327694:PGP327728 PQI327694:PQL327728 QAE327694:QAH327728 QKA327694:QKD327728 QTW327694:QTZ327728 RDS327694:RDV327728 RNO327694:RNR327728 RXK327694:RXN327728 SHG327694:SHJ327728 SRC327694:SRF327728 TAY327694:TBB327728 TKU327694:TKX327728 TUQ327694:TUT327728 UEM327694:UEP327728 UOI327694:UOL327728 UYE327694:UYH327728 VIA327694:VID327728 VRW327694:VRZ327728 WBS327694:WBV327728 WLO327694:WLR327728 WVK327694:WVN327728 D393230:G393264 IY393230:JB393264 SU393230:SX393264 ACQ393230:ACT393264 AMM393230:AMP393264 AWI393230:AWL393264 BGE393230:BGH393264 BQA393230:BQD393264 BZW393230:BZZ393264 CJS393230:CJV393264 CTO393230:CTR393264 DDK393230:DDN393264 DNG393230:DNJ393264 DXC393230:DXF393264 EGY393230:EHB393264 EQU393230:EQX393264 FAQ393230:FAT393264 FKM393230:FKP393264 FUI393230:FUL393264 GEE393230:GEH393264 GOA393230:GOD393264 GXW393230:GXZ393264 HHS393230:HHV393264 HRO393230:HRR393264 IBK393230:IBN393264 ILG393230:ILJ393264 IVC393230:IVF393264 JEY393230:JFB393264 JOU393230:JOX393264 JYQ393230:JYT393264 KIM393230:KIP393264 KSI393230:KSL393264 LCE393230:LCH393264 LMA393230:LMD393264 LVW393230:LVZ393264 MFS393230:MFV393264 MPO393230:MPR393264 MZK393230:MZN393264 NJG393230:NJJ393264 NTC393230:NTF393264 OCY393230:ODB393264 OMU393230:OMX393264 OWQ393230:OWT393264 PGM393230:PGP393264 PQI393230:PQL393264 QAE393230:QAH393264 QKA393230:QKD393264 QTW393230:QTZ393264 RDS393230:RDV393264 RNO393230:RNR393264 RXK393230:RXN393264 SHG393230:SHJ393264 SRC393230:SRF393264 TAY393230:TBB393264 TKU393230:TKX393264 TUQ393230:TUT393264 UEM393230:UEP393264 UOI393230:UOL393264 UYE393230:UYH393264 VIA393230:VID393264 VRW393230:VRZ393264 WBS393230:WBV393264 WLO393230:WLR393264 WVK393230:WVN393264 D458766:G458800 IY458766:JB458800 SU458766:SX458800 ACQ458766:ACT458800 AMM458766:AMP458800 AWI458766:AWL458800 BGE458766:BGH458800 BQA458766:BQD458800 BZW458766:BZZ458800 CJS458766:CJV458800 CTO458766:CTR458800 DDK458766:DDN458800 DNG458766:DNJ458800 DXC458766:DXF458800 EGY458766:EHB458800 EQU458766:EQX458800 FAQ458766:FAT458800 FKM458766:FKP458800 FUI458766:FUL458800 GEE458766:GEH458800 GOA458766:GOD458800 GXW458766:GXZ458800 HHS458766:HHV458800 HRO458766:HRR458800 IBK458766:IBN458800 ILG458766:ILJ458800 IVC458766:IVF458800 JEY458766:JFB458800 JOU458766:JOX458800 JYQ458766:JYT458800 KIM458766:KIP458800 KSI458766:KSL458800 LCE458766:LCH458800 LMA458766:LMD458800 LVW458766:LVZ458800 MFS458766:MFV458800 MPO458766:MPR458800 MZK458766:MZN458800 NJG458766:NJJ458800 NTC458766:NTF458800 OCY458766:ODB458800 OMU458766:OMX458800 OWQ458766:OWT458800 PGM458766:PGP458800 PQI458766:PQL458800 QAE458766:QAH458800 QKA458766:QKD458800 QTW458766:QTZ458800 RDS458766:RDV458800 RNO458766:RNR458800 RXK458766:RXN458800 SHG458766:SHJ458800 SRC458766:SRF458800 TAY458766:TBB458800 TKU458766:TKX458800 TUQ458766:TUT458800 UEM458766:UEP458800 UOI458766:UOL458800 UYE458766:UYH458800 VIA458766:VID458800 VRW458766:VRZ458800 WBS458766:WBV458800 WLO458766:WLR458800 WVK458766:WVN458800 D524302:G524336 IY524302:JB524336 SU524302:SX524336 ACQ524302:ACT524336 AMM524302:AMP524336 AWI524302:AWL524336 BGE524302:BGH524336 BQA524302:BQD524336 BZW524302:BZZ524336 CJS524302:CJV524336 CTO524302:CTR524336 DDK524302:DDN524336 DNG524302:DNJ524336 DXC524302:DXF524336 EGY524302:EHB524336 EQU524302:EQX524336 FAQ524302:FAT524336 FKM524302:FKP524336 FUI524302:FUL524336 GEE524302:GEH524336 GOA524302:GOD524336 GXW524302:GXZ524336 HHS524302:HHV524336 HRO524302:HRR524336 IBK524302:IBN524336 ILG524302:ILJ524336 IVC524302:IVF524336 JEY524302:JFB524336 JOU524302:JOX524336 JYQ524302:JYT524336 KIM524302:KIP524336 KSI524302:KSL524336 LCE524302:LCH524336 LMA524302:LMD524336 LVW524302:LVZ524336 MFS524302:MFV524336 MPO524302:MPR524336 MZK524302:MZN524336 NJG524302:NJJ524336 NTC524302:NTF524336 OCY524302:ODB524336 OMU524302:OMX524336 OWQ524302:OWT524336 PGM524302:PGP524336 PQI524302:PQL524336 QAE524302:QAH524336 QKA524302:QKD524336 QTW524302:QTZ524336 RDS524302:RDV524336 RNO524302:RNR524336 RXK524302:RXN524336 SHG524302:SHJ524336 SRC524302:SRF524336 TAY524302:TBB524336 TKU524302:TKX524336 TUQ524302:TUT524336 UEM524302:UEP524336 UOI524302:UOL524336 UYE524302:UYH524336 VIA524302:VID524336 VRW524302:VRZ524336 WBS524302:WBV524336 WLO524302:WLR524336 WVK524302:WVN524336 D589838:G589872 IY589838:JB589872 SU589838:SX589872 ACQ589838:ACT589872 AMM589838:AMP589872 AWI589838:AWL589872 BGE589838:BGH589872 BQA589838:BQD589872 BZW589838:BZZ589872 CJS589838:CJV589872 CTO589838:CTR589872 DDK589838:DDN589872 DNG589838:DNJ589872 DXC589838:DXF589872 EGY589838:EHB589872 EQU589838:EQX589872 FAQ589838:FAT589872 FKM589838:FKP589872 FUI589838:FUL589872 GEE589838:GEH589872 GOA589838:GOD589872 GXW589838:GXZ589872 HHS589838:HHV589872 HRO589838:HRR589872 IBK589838:IBN589872 ILG589838:ILJ589872 IVC589838:IVF589872 JEY589838:JFB589872 JOU589838:JOX589872 JYQ589838:JYT589872 KIM589838:KIP589872 KSI589838:KSL589872 LCE589838:LCH589872 LMA589838:LMD589872 LVW589838:LVZ589872 MFS589838:MFV589872 MPO589838:MPR589872 MZK589838:MZN589872 NJG589838:NJJ589872 NTC589838:NTF589872 OCY589838:ODB589872 OMU589838:OMX589872 OWQ589838:OWT589872 PGM589838:PGP589872 PQI589838:PQL589872 QAE589838:QAH589872 QKA589838:QKD589872 QTW589838:QTZ589872 RDS589838:RDV589872 RNO589838:RNR589872 RXK589838:RXN589872 SHG589838:SHJ589872 SRC589838:SRF589872 TAY589838:TBB589872 TKU589838:TKX589872 TUQ589838:TUT589872 UEM589838:UEP589872 UOI589838:UOL589872 UYE589838:UYH589872 VIA589838:VID589872 VRW589838:VRZ589872 WBS589838:WBV589872 WLO589838:WLR589872 WVK589838:WVN589872 D655374:G655408 IY655374:JB655408 SU655374:SX655408 ACQ655374:ACT655408 AMM655374:AMP655408 AWI655374:AWL655408 BGE655374:BGH655408 BQA655374:BQD655408 BZW655374:BZZ655408 CJS655374:CJV655408 CTO655374:CTR655408 DDK655374:DDN655408 DNG655374:DNJ655408 DXC655374:DXF655408 EGY655374:EHB655408 EQU655374:EQX655408 FAQ655374:FAT655408 FKM655374:FKP655408 FUI655374:FUL655408 GEE655374:GEH655408 GOA655374:GOD655408 GXW655374:GXZ655408 HHS655374:HHV655408 HRO655374:HRR655408 IBK655374:IBN655408 ILG655374:ILJ655408 IVC655374:IVF655408 JEY655374:JFB655408 JOU655374:JOX655408 JYQ655374:JYT655408 KIM655374:KIP655408 KSI655374:KSL655408 LCE655374:LCH655408 LMA655374:LMD655408 LVW655374:LVZ655408 MFS655374:MFV655408 MPO655374:MPR655408 MZK655374:MZN655408 NJG655374:NJJ655408 NTC655374:NTF655408 OCY655374:ODB655408 OMU655374:OMX655408 OWQ655374:OWT655408 PGM655374:PGP655408 PQI655374:PQL655408 QAE655374:QAH655408 QKA655374:QKD655408 QTW655374:QTZ655408 RDS655374:RDV655408 RNO655374:RNR655408 RXK655374:RXN655408 SHG655374:SHJ655408 SRC655374:SRF655408 TAY655374:TBB655408 TKU655374:TKX655408 TUQ655374:TUT655408 UEM655374:UEP655408 UOI655374:UOL655408 UYE655374:UYH655408 VIA655374:VID655408 VRW655374:VRZ655408 WBS655374:WBV655408 WLO655374:WLR655408 WVK655374:WVN655408 D720910:G720944 IY720910:JB720944 SU720910:SX720944 ACQ720910:ACT720944 AMM720910:AMP720944 AWI720910:AWL720944 BGE720910:BGH720944 BQA720910:BQD720944 BZW720910:BZZ720944 CJS720910:CJV720944 CTO720910:CTR720944 DDK720910:DDN720944 DNG720910:DNJ720944 DXC720910:DXF720944 EGY720910:EHB720944 EQU720910:EQX720944 FAQ720910:FAT720944 FKM720910:FKP720944 FUI720910:FUL720944 GEE720910:GEH720944 GOA720910:GOD720944 GXW720910:GXZ720944 HHS720910:HHV720944 HRO720910:HRR720944 IBK720910:IBN720944 ILG720910:ILJ720944 IVC720910:IVF720944 JEY720910:JFB720944 JOU720910:JOX720944 JYQ720910:JYT720944 KIM720910:KIP720944 KSI720910:KSL720944 LCE720910:LCH720944 LMA720910:LMD720944 LVW720910:LVZ720944 MFS720910:MFV720944 MPO720910:MPR720944 MZK720910:MZN720944 NJG720910:NJJ720944 NTC720910:NTF720944 OCY720910:ODB720944 OMU720910:OMX720944 OWQ720910:OWT720944 PGM720910:PGP720944 PQI720910:PQL720944 QAE720910:QAH720944 QKA720910:QKD720944 QTW720910:QTZ720944 RDS720910:RDV720944 RNO720910:RNR720944 RXK720910:RXN720944 SHG720910:SHJ720944 SRC720910:SRF720944 TAY720910:TBB720944 TKU720910:TKX720944 TUQ720910:TUT720944 UEM720910:UEP720944 UOI720910:UOL720944 UYE720910:UYH720944 VIA720910:VID720944 VRW720910:VRZ720944 WBS720910:WBV720944 WLO720910:WLR720944 WVK720910:WVN720944 D786446:G786480 IY786446:JB786480 SU786446:SX786480 ACQ786446:ACT786480 AMM786446:AMP786480 AWI786446:AWL786480 BGE786446:BGH786480 BQA786446:BQD786480 BZW786446:BZZ786480 CJS786446:CJV786480 CTO786446:CTR786480 DDK786446:DDN786480 DNG786446:DNJ786480 DXC786446:DXF786480 EGY786446:EHB786480 EQU786446:EQX786480 FAQ786446:FAT786480 FKM786446:FKP786480 FUI786446:FUL786480 GEE786446:GEH786480 GOA786446:GOD786480 GXW786446:GXZ786480 HHS786446:HHV786480 HRO786446:HRR786480 IBK786446:IBN786480 ILG786446:ILJ786480 IVC786446:IVF786480 JEY786446:JFB786480 JOU786446:JOX786480 JYQ786446:JYT786480 KIM786446:KIP786480 KSI786446:KSL786480 LCE786446:LCH786480 LMA786446:LMD786480 LVW786446:LVZ786480 MFS786446:MFV786480 MPO786446:MPR786480 MZK786446:MZN786480 NJG786446:NJJ786480 NTC786446:NTF786480 OCY786446:ODB786480 OMU786446:OMX786480 OWQ786446:OWT786480 PGM786446:PGP786480 PQI786446:PQL786480 QAE786446:QAH786480 QKA786446:QKD786480 QTW786446:QTZ786480 RDS786446:RDV786480 RNO786446:RNR786480 RXK786446:RXN786480 SHG786446:SHJ786480 SRC786446:SRF786480 TAY786446:TBB786480 TKU786446:TKX786480 TUQ786446:TUT786480 UEM786446:UEP786480 UOI786446:UOL786480 UYE786446:UYH786480 VIA786446:VID786480 VRW786446:VRZ786480 WBS786446:WBV786480 WLO786446:WLR786480 WVK786446:WVN786480 D851982:G852016 IY851982:JB852016 SU851982:SX852016 ACQ851982:ACT852016 AMM851982:AMP852016 AWI851982:AWL852016 BGE851982:BGH852016 BQA851982:BQD852016 BZW851982:BZZ852016 CJS851982:CJV852016 CTO851982:CTR852016 DDK851982:DDN852016 DNG851982:DNJ852016 DXC851982:DXF852016 EGY851982:EHB852016 EQU851982:EQX852016 FAQ851982:FAT852016 FKM851982:FKP852016 FUI851982:FUL852016 GEE851982:GEH852016 GOA851982:GOD852016 GXW851982:GXZ852016 HHS851982:HHV852016 HRO851982:HRR852016 IBK851982:IBN852016 ILG851982:ILJ852016 IVC851982:IVF852016 JEY851982:JFB852016 JOU851982:JOX852016 JYQ851982:JYT852016 KIM851982:KIP852016 KSI851982:KSL852016 LCE851982:LCH852016 LMA851982:LMD852016 LVW851982:LVZ852016 MFS851982:MFV852016 MPO851982:MPR852016 MZK851982:MZN852016 NJG851982:NJJ852016 NTC851982:NTF852016 OCY851982:ODB852016 OMU851982:OMX852016 OWQ851982:OWT852016 PGM851982:PGP852016 PQI851982:PQL852016 QAE851982:QAH852016 QKA851982:QKD852016 QTW851982:QTZ852016 RDS851982:RDV852016 RNO851982:RNR852016 RXK851982:RXN852016 SHG851982:SHJ852016 SRC851982:SRF852016 TAY851982:TBB852016 TKU851982:TKX852016 TUQ851982:TUT852016 UEM851982:UEP852016 UOI851982:UOL852016 UYE851982:UYH852016 VIA851982:VID852016 VRW851982:VRZ852016 WBS851982:WBV852016 WLO851982:WLR852016 WVK851982:WVN852016 D917518:G917552 IY917518:JB917552 SU917518:SX917552 ACQ917518:ACT917552 AMM917518:AMP917552 AWI917518:AWL917552 BGE917518:BGH917552 BQA917518:BQD917552 BZW917518:BZZ917552 CJS917518:CJV917552 CTO917518:CTR917552 DDK917518:DDN917552 DNG917518:DNJ917552 DXC917518:DXF917552 EGY917518:EHB917552 EQU917518:EQX917552 FAQ917518:FAT917552 FKM917518:FKP917552 FUI917518:FUL917552 GEE917518:GEH917552 GOA917518:GOD917552 GXW917518:GXZ917552 HHS917518:HHV917552 HRO917518:HRR917552 IBK917518:IBN917552 ILG917518:ILJ917552 IVC917518:IVF917552 JEY917518:JFB917552 JOU917518:JOX917552 JYQ917518:JYT917552 KIM917518:KIP917552 KSI917518:KSL917552 LCE917518:LCH917552 LMA917518:LMD917552 LVW917518:LVZ917552 MFS917518:MFV917552 MPO917518:MPR917552 MZK917518:MZN917552 NJG917518:NJJ917552 NTC917518:NTF917552 OCY917518:ODB917552 OMU917518:OMX917552 OWQ917518:OWT917552 PGM917518:PGP917552 PQI917518:PQL917552 QAE917518:QAH917552 QKA917518:QKD917552 QTW917518:QTZ917552 RDS917518:RDV917552 RNO917518:RNR917552 RXK917518:RXN917552 SHG917518:SHJ917552 SRC917518:SRF917552 TAY917518:TBB917552 TKU917518:TKX917552 TUQ917518:TUT917552 UEM917518:UEP917552 UOI917518:UOL917552 UYE917518:UYH917552 VIA917518:VID917552 VRW917518:VRZ917552 WBS917518:WBV917552 WLO917518:WLR917552 WVK917518:WVN917552 D983054:G983088 IY983054:JB983088 SU983054:SX983088 ACQ983054:ACT983088 AMM983054:AMP983088 AWI983054:AWL983088 BGE983054:BGH983088 BQA983054:BQD983088 BZW983054:BZZ983088 CJS983054:CJV983088 CTO983054:CTR983088 DDK983054:DDN983088 DNG983054:DNJ983088 DXC983054:DXF983088 EGY983054:EHB983088 EQU983054:EQX983088 FAQ983054:FAT983088 FKM983054:FKP983088 FUI983054:FUL983088 GEE983054:GEH983088 GOA983054:GOD983088 GXW983054:GXZ983088 HHS983054:HHV983088 HRO983054:HRR983088 IBK983054:IBN983088 ILG983054:ILJ983088 IVC983054:IVF983088 JEY983054:JFB983088 JOU983054:JOX983088 JYQ983054:JYT983088 KIM983054:KIP983088 KSI983054:KSL983088 LCE983054:LCH983088 LMA983054:LMD983088 LVW983054:LVZ983088 MFS983054:MFV983088 MPO983054:MPR983088 MZK983054:MZN983088 NJG983054:NJJ983088 NTC983054:NTF983088 OCY983054:ODB983088 OMU983054:OMX983088 OWQ983054:OWT983088 PGM983054:PGP983088 PQI983054:PQL983088 QAE983054:QAH983088 QKA983054:QKD983088 QTW983054:QTZ983088 RDS983054:RDV983088 RNO983054:RNR983088 RXK983054:RXN983088 SHG983054:SHJ983088 SRC983054:SRF983088 TAY983054:TBB983088 TKU983054:TKX983088 TUQ983054:TUT983088 UEM983054:UEP983088 UOI983054:UOL983088 UYE983054:UYH983088 VIA983054:VID983088 VRW983054:VRZ983088 WBS983054:WBV983088 WLO983054:WLR983088 WVK983054:WVN983088 T9:T15 JO9:JO15 TK9:TK15 ADG9:ADG15 ANC9:ANC15 AWY9:AWY15 BGU9:BGU15 BQQ9:BQQ15 CAM9:CAM15 CKI9:CKI15 CUE9:CUE15 DEA9:DEA15 DNW9:DNW15 DXS9:DXS15 EHO9:EHO15 ERK9:ERK15 FBG9:FBG15 FLC9:FLC15 FUY9:FUY15 GEU9:GEU15 GOQ9:GOQ15 GYM9:GYM15 HII9:HII15 HSE9:HSE15 ICA9:ICA15 ILW9:ILW15 IVS9:IVS15 JFO9:JFO15 JPK9:JPK15 JZG9:JZG15 KJC9:KJC15 KSY9:KSY15 LCU9:LCU15 LMQ9:LMQ15 LWM9:LWM15 MGI9:MGI15 MQE9:MQE15 NAA9:NAA15 NJW9:NJW15 NTS9:NTS15 ODO9:ODO15 ONK9:ONK15 OXG9:OXG15 PHC9:PHC15 PQY9:PQY15 QAU9:QAU15 QKQ9:QKQ15 QUM9:QUM15 REI9:REI15 ROE9:ROE15 RYA9:RYA15 SHW9:SHW15 SRS9:SRS15 TBO9:TBO15 TLK9:TLK15 TVG9:TVG15 UFC9:UFC15 UOY9:UOY15 UYU9:UYU15 VIQ9:VIQ15 VSM9:VSM15 WCI9:WCI15 WME9:WME15 WWA9:WWA15 W65554:W65560 JR65554:JR65560 TN65554:TN65560 ADJ65554:ADJ65560 ANF65554:ANF65560 AXB65554:AXB65560 BGX65554:BGX65560 BQT65554:BQT65560 CAP65554:CAP65560 CKL65554:CKL65560 CUH65554:CUH65560 DED65554:DED65560 DNZ65554:DNZ65560 DXV65554:DXV65560 EHR65554:EHR65560 ERN65554:ERN65560 FBJ65554:FBJ65560 FLF65554:FLF65560 FVB65554:FVB65560 GEX65554:GEX65560 GOT65554:GOT65560 GYP65554:GYP65560 HIL65554:HIL65560 HSH65554:HSH65560 ICD65554:ICD65560 ILZ65554:ILZ65560 IVV65554:IVV65560 JFR65554:JFR65560 JPN65554:JPN65560 JZJ65554:JZJ65560 KJF65554:KJF65560 KTB65554:KTB65560 LCX65554:LCX65560 LMT65554:LMT65560 LWP65554:LWP65560 MGL65554:MGL65560 MQH65554:MQH65560 NAD65554:NAD65560 NJZ65554:NJZ65560 NTV65554:NTV65560 ODR65554:ODR65560 ONN65554:ONN65560 OXJ65554:OXJ65560 PHF65554:PHF65560 PRB65554:PRB65560 QAX65554:QAX65560 QKT65554:QKT65560 QUP65554:QUP65560 REL65554:REL65560 ROH65554:ROH65560 RYD65554:RYD65560 SHZ65554:SHZ65560 SRV65554:SRV65560 TBR65554:TBR65560 TLN65554:TLN65560 TVJ65554:TVJ65560 UFF65554:UFF65560 UPB65554:UPB65560 UYX65554:UYX65560 VIT65554:VIT65560 VSP65554:VSP65560 WCL65554:WCL65560 WMH65554:WMH65560 WWD65554:WWD65560 W131090:W131096 JR131090:JR131096 TN131090:TN131096 ADJ131090:ADJ131096 ANF131090:ANF131096 AXB131090:AXB131096 BGX131090:BGX131096 BQT131090:BQT131096 CAP131090:CAP131096 CKL131090:CKL131096 CUH131090:CUH131096 DED131090:DED131096 DNZ131090:DNZ131096 DXV131090:DXV131096 EHR131090:EHR131096 ERN131090:ERN131096 FBJ131090:FBJ131096 FLF131090:FLF131096 FVB131090:FVB131096 GEX131090:GEX131096 GOT131090:GOT131096 GYP131090:GYP131096 HIL131090:HIL131096 HSH131090:HSH131096 ICD131090:ICD131096 ILZ131090:ILZ131096 IVV131090:IVV131096 JFR131090:JFR131096 JPN131090:JPN131096 JZJ131090:JZJ131096 KJF131090:KJF131096 KTB131090:KTB131096 LCX131090:LCX131096 LMT131090:LMT131096 LWP131090:LWP131096 MGL131090:MGL131096 MQH131090:MQH131096 NAD131090:NAD131096 NJZ131090:NJZ131096 NTV131090:NTV131096 ODR131090:ODR131096 ONN131090:ONN131096 OXJ131090:OXJ131096 PHF131090:PHF131096 PRB131090:PRB131096 QAX131090:QAX131096 QKT131090:QKT131096 QUP131090:QUP131096 REL131090:REL131096 ROH131090:ROH131096 RYD131090:RYD131096 SHZ131090:SHZ131096 SRV131090:SRV131096 TBR131090:TBR131096 TLN131090:TLN131096 TVJ131090:TVJ131096 UFF131090:UFF131096 UPB131090:UPB131096 UYX131090:UYX131096 VIT131090:VIT131096 VSP131090:VSP131096 WCL131090:WCL131096 WMH131090:WMH131096 WWD131090:WWD131096 W196626:W196632 JR196626:JR196632 TN196626:TN196632 ADJ196626:ADJ196632 ANF196626:ANF196632 AXB196626:AXB196632 BGX196626:BGX196632 BQT196626:BQT196632 CAP196626:CAP196632 CKL196626:CKL196632 CUH196626:CUH196632 DED196626:DED196632 DNZ196626:DNZ196632 DXV196626:DXV196632 EHR196626:EHR196632 ERN196626:ERN196632 FBJ196626:FBJ196632 FLF196626:FLF196632 FVB196626:FVB196632 GEX196626:GEX196632 GOT196626:GOT196632 GYP196626:GYP196632 HIL196626:HIL196632 HSH196626:HSH196632 ICD196626:ICD196632 ILZ196626:ILZ196632 IVV196626:IVV196632 JFR196626:JFR196632 JPN196626:JPN196632 JZJ196626:JZJ196632 KJF196626:KJF196632 KTB196626:KTB196632 LCX196626:LCX196632 LMT196626:LMT196632 LWP196626:LWP196632 MGL196626:MGL196632 MQH196626:MQH196632 NAD196626:NAD196632 NJZ196626:NJZ196632 NTV196626:NTV196632 ODR196626:ODR196632 ONN196626:ONN196632 OXJ196626:OXJ196632 PHF196626:PHF196632 PRB196626:PRB196632 QAX196626:QAX196632 QKT196626:QKT196632 QUP196626:QUP196632 REL196626:REL196632 ROH196626:ROH196632 RYD196626:RYD196632 SHZ196626:SHZ196632 SRV196626:SRV196632 TBR196626:TBR196632 TLN196626:TLN196632 TVJ196626:TVJ196632 UFF196626:UFF196632 UPB196626:UPB196632 UYX196626:UYX196632 VIT196626:VIT196632 VSP196626:VSP196632 WCL196626:WCL196632 WMH196626:WMH196632 WWD196626:WWD196632 W262162:W262168 JR262162:JR262168 TN262162:TN262168 ADJ262162:ADJ262168 ANF262162:ANF262168 AXB262162:AXB262168 BGX262162:BGX262168 BQT262162:BQT262168 CAP262162:CAP262168 CKL262162:CKL262168 CUH262162:CUH262168 DED262162:DED262168 DNZ262162:DNZ262168 DXV262162:DXV262168 EHR262162:EHR262168 ERN262162:ERN262168 FBJ262162:FBJ262168 FLF262162:FLF262168 FVB262162:FVB262168 GEX262162:GEX262168 GOT262162:GOT262168 GYP262162:GYP262168 HIL262162:HIL262168 HSH262162:HSH262168 ICD262162:ICD262168 ILZ262162:ILZ262168 IVV262162:IVV262168 JFR262162:JFR262168 JPN262162:JPN262168 JZJ262162:JZJ262168 KJF262162:KJF262168 KTB262162:KTB262168 LCX262162:LCX262168 LMT262162:LMT262168 LWP262162:LWP262168 MGL262162:MGL262168 MQH262162:MQH262168 NAD262162:NAD262168 NJZ262162:NJZ262168 NTV262162:NTV262168 ODR262162:ODR262168 ONN262162:ONN262168 OXJ262162:OXJ262168 PHF262162:PHF262168 PRB262162:PRB262168 QAX262162:QAX262168 QKT262162:QKT262168 QUP262162:QUP262168 REL262162:REL262168 ROH262162:ROH262168 RYD262162:RYD262168 SHZ262162:SHZ262168 SRV262162:SRV262168 TBR262162:TBR262168 TLN262162:TLN262168 TVJ262162:TVJ262168 UFF262162:UFF262168 UPB262162:UPB262168 UYX262162:UYX262168 VIT262162:VIT262168 VSP262162:VSP262168 WCL262162:WCL262168 WMH262162:WMH262168 WWD262162:WWD262168 W327698:W327704 JR327698:JR327704 TN327698:TN327704 ADJ327698:ADJ327704 ANF327698:ANF327704 AXB327698:AXB327704 BGX327698:BGX327704 BQT327698:BQT327704 CAP327698:CAP327704 CKL327698:CKL327704 CUH327698:CUH327704 DED327698:DED327704 DNZ327698:DNZ327704 DXV327698:DXV327704 EHR327698:EHR327704 ERN327698:ERN327704 FBJ327698:FBJ327704 FLF327698:FLF327704 FVB327698:FVB327704 GEX327698:GEX327704 GOT327698:GOT327704 GYP327698:GYP327704 HIL327698:HIL327704 HSH327698:HSH327704 ICD327698:ICD327704 ILZ327698:ILZ327704 IVV327698:IVV327704 JFR327698:JFR327704 JPN327698:JPN327704 JZJ327698:JZJ327704 KJF327698:KJF327704 KTB327698:KTB327704 LCX327698:LCX327704 LMT327698:LMT327704 LWP327698:LWP327704 MGL327698:MGL327704 MQH327698:MQH327704 NAD327698:NAD327704 NJZ327698:NJZ327704 NTV327698:NTV327704 ODR327698:ODR327704 ONN327698:ONN327704 OXJ327698:OXJ327704 PHF327698:PHF327704 PRB327698:PRB327704 QAX327698:QAX327704 QKT327698:QKT327704 QUP327698:QUP327704 REL327698:REL327704 ROH327698:ROH327704 RYD327698:RYD327704 SHZ327698:SHZ327704 SRV327698:SRV327704 TBR327698:TBR327704 TLN327698:TLN327704 TVJ327698:TVJ327704 UFF327698:UFF327704 UPB327698:UPB327704 UYX327698:UYX327704 VIT327698:VIT327704 VSP327698:VSP327704 WCL327698:WCL327704 WMH327698:WMH327704 WWD327698:WWD327704 W393234:W393240 JR393234:JR393240 TN393234:TN393240 ADJ393234:ADJ393240 ANF393234:ANF393240 AXB393234:AXB393240 BGX393234:BGX393240 BQT393234:BQT393240 CAP393234:CAP393240 CKL393234:CKL393240 CUH393234:CUH393240 DED393234:DED393240 DNZ393234:DNZ393240 DXV393234:DXV393240 EHR393234:EHR393240 ERN393234:ERN393240 FBJ393234:FBJ393240 FLF393234:FLF393240 FVB393234:FVB393240 GEX393234:GEX393240 GOT393234:GOT393240 GYP393234:GYP393240 HIL393234:HIL393240 HSH393234:HSH393240 ICD393234:ICD393240 ILZ393234:ILZ393240 IVV393234:IVV393240 JFR393234:JFR393240 JPN393234:JPN393240 JZJ393234:JZJ393240 KJF393234:KJF393240 KTB393234:KTB393240 LCX393234:LCX393240 LMT393234:LMT393240 LWP393234:LWP393240 MGL393234:MGL393240 MQH393234:MQH393240 NAD393234:NAD393240 NJZ393234:NJZ393240 NTV393234:NTV393240 ODR393234:ODR393240 ONN393234:ONN393240 OXJ393234:OXJ393240 PHF393234:PHF393240 PRB393234:PRB393240 QAX393234:QAX393240 QKT393234:QKT393240 QUP393234:QUP393240 REL393234:REL393240 ROH393234:ROH393240 RYD393234:RYD393240 SHZ393234:SHZ393240 SRV393234:SRV393240 TBR393234:TBR393240 TLN393234:TLN393240 TVJ393234:TVJ393240 UFF393234:UFF393240 UPB393234:UPB393240 UYX393234:UYX393240 VIT393234:VIT393240 VSP393234:VSP393240 WCL393234:WCL393240 WMH393234:WMH393240 WWD393234:WWD393240 W458770:W458776 JR458770:JR458776 TN458770:TN458776 ADJ458770:ADJ458776 ANF458770:ANF458776 AXB458770:AXB458776 BGX458770:BGX458776 BQT458770:BQT458776 CAP458770:CAP458776 CKL458770:CKL458776 CUH458770:CUH458776 DED458770:DED458776 DNZ458770:DNZ458776 DXV458770:DXV458776 EHR458770:EHR458776 ERN458770:ERN458776 FBJ458770:FBJ458776 FLF458770:FLF458776 FVB458770:FVB458776 GEX458770:GEX458776 GOT458770:GOT458776 GYP458770:GYP458776 HIL458770:HIL458776 HSH458770:HSH458776 ICD458770:ICD458776 ILZ458770:ILZ458776 IVV458770:IVV458776 JFR458770:JFR458776 JPN458770:JPN458776 JZJ458770:JZJ458776 KJF458770:KJF458776 KTB458770:KTB458776 LCX458770:LCX458776 LMT458770:LMT458776 LWP458770:LWP458776 MGL458770:MGL458776 MQH458770:MQH458776 NAD458770:NAD458776 NJZ458770:NJZ458776 NTV458770:NTV458776 ODR458770:ODR458776 ONN458770:ONN458776 OXJ458770:OXJ458776 PHF458770:PHF458776 PRB458770:PRB458776 QAX458770:QAX458776 QKT458770:QKT458776 QUP458770:QUP458776 REL458770:REL458776 ROH458770:ROH458776 RYD458770:RYD458776 SHZ458770:SHZ458776 SRV458770:SRV458776 TBR458770:TBR458776 TLN458770:TLN458776 TVJ458770:TVJ458776 UFF458770:UFF458776 UPB458770:UPB458776 UYX458770:UYX458776 VIT458770:VIT458776 VSP458770:VSP458776 WCL458770:WCL458776 WMH458770:WMH458776 WWD458770:WWD458776 W524306:W524312 JR524306:JR524312 TN524306:TN524312 ADJ524306:ADJ524312 ANF524306:ANF524312 AXB524306:AXB524312 BGX524306:BGX524312 BQT524306:BQT524312 CAP524306:CAP524312 CKL524306:CKL524312 CUH524306:CUH524312 DED524306:DED524312 DNZ524306:DNZ524312 DXV524306:DXV524312 EHR524306:EHR524312 ERN524306:ERN524312 FBJ524306:FBJ524312 FLF524306:FLF524312 FVB524306:FVB524312 GEX524306:GEX524312 GOT524306:GOT524312 GYP524306:GYP524312 HIL524306:HIL524312 HSH524306:HSH524312 ICD524306:ICD524312 ILZ524306:ILZ524312 IVV524306:IVV524312 JFR524306:JFR524312 JPN524306:JPN524312 JZJ524306:JZJ524312 KJF524306:KJF524312 KTB524306:KTB524312 LCX524306:LCX524312 LMT524306:LMT524312 LWP524306:LWP524312 MGL524306:MGL524312 MQH524306:MQH524312 NAD524306:NAD524312 NJZ524306:NJZ524312 NTV524306:NTV524312 ODR524306:ODR524312 ONN524306:ONN524312 OXJ524306:OXJ524312 PHF524306:PHF524312 PRB524306:PRB524312 QAX524306:QAX524312 QKT524306:QKT524312 QUP524306:QUP524312 REL524306:REL524312 ROH524306:ROH524312 RYD524306:RYD524312 SHZ524306:SHZ524312 SRV524306:SRV524312 TBR524306:TBR524312 TLN524306:TLN524312 TVJ524306:TVJ524312 UFF524306:UFF524312 UPB524306:UPB524312 UYX524306:UYX524312 VIT524306:VIT524312 VSP524306:VSP524312 WCL524306:WCL524312 WMH524306:WMH524312 WWD524306:WWD524312 W589842:W589848 JR589842:JR589848 TN589842:TN589848 ADJ589842:ADJ589848 ANF589842:ANF589848 AXB589842:AXB589848 BGX589842:BGX589848 BQT589842:BQT589848 CAP589842:CAP589848 CKL589842:CKL589848 CUH589842:CUH589848 DED589842:DED589848 DNZ589842:DNZ589848 DXV589842:DXV589848 EHR589842:EHR589848 ERN589842:ERN589848 FBJ589842:FBJ589848 FLF589842:FLF589848 FVB589842:FVB589848 GEX589842:GEX589848 GOT589842:GOT589848 GYP589842:GYP589848 HIL589842:HIL589848 HSH589842:HSH589848 ICD589842:ICD589848 ILZ589842:ILZ589848 IVV589842:IVV589848 JFR589842:JFR589848 JPN589842:JPN589848 JZJ589842:JZJ589848 KJF589842:KJF589848 KTB589842:KTB589848 LCX589842:LCX589848 LMT589842:LMT589848 LWP589842:LWP589848 MGL589842:MGL589848 MQH589842:MQH589848 NAD589842:NAD589848 NJZ589842:NJZ589848 NTV589842:NTV589848 ODR589842:ODR589848 ONN589842:ONN589848 OXJ589842:OXJ589848 PHF589842:PHF589848 PRB589842:PRB589848 QAX589842:QAX589848 QKT589842:QKT589848 QUP589842:QUP589848 REL589842:REL589848 ROH589842:ROH589848 RYD589842:RYD589848 SHZ589842:SHZ589848 SRV589842:SRV589848 TBR589842:TBR589848 TLN589842:TLN589848 TVJ589842:TVJ589848 UFF589842:UFF589848 UPB589842:UPB589848 UYX589842:UYX589848 VIT589842:VIT589848 VSP589842:VSP589848 WCL589842:WCL589848 WMH589842:WMH589848 WWD589842:WWD589848 W655378:W655384 JR655378:JR655384 TN655378:TN655384 ADJ655378:ADJ655384 ANF655378:ANF655384 AXB655378:AXB655384 BGX655378:BGX655384 BQT655378:BQT655384 CAP655378:CAP655384 CKL655378:CKL655384 CUH655378:CUH655384 DED655378:DED655384 DNZ655378:DNZ655384 DXV655378:DXV655384 EHR655378:EHR655384 ERN655378:ERN655384 FBJ655378:FBJ655384 FLF655378:FLF655384 FVB655378:FVB655384 GEX655378:GEX655384 GOT655378:GOT655384 GYP655378:GYP655384 HIL655378:HIL655384 HSH655378:HSH655384 ICD655378:ICD655384 ILZ655378:ILZ655384 IVV655378:IVV655384 JFR655378:JFR655384 JPN655378:JPN655384 JZJ655378:JZJ655384 KJF655378:KJF655384 KTB655378:KTB655384 LCX655378:LCX655384 LMT655378:LMT655384 LWP655378:LWP655384 MGL655378:MGL655384 MQH655378:MQH655384 NAD655378:NAD655384 NJZ655378:NJZ655384 NTV655378:NTV655384 ODR655378:ODR655384 ONN655378:ONN655384 OXJ655378:OXJ655384 PHF655378:PHF655384 PRB655378:PRB655384 QAX655378:QAX655384 QKT655378:QKT655384 QUP655378:QUP655384 REL655378:REL655384 ROH655378:ROH655384 RYD655378:RYD655384 SHZ655378:SHZ655384 SRV655378:SRV655384 TBR655378:TBR655384 TLN655378:TLN655384 TVJ655378:TVJ655384 UFF655378:UFF655384 UPB655378:UPB655384 UYX655378:UYX655384 VIT655378:VIT655384 VSP655378:VSP655384 WCL655378:WCL655384 WMH655378:WMH655384 WWD655378:WWD655384 W720914:W720920 JR720914:JR720920 TN720914:TN720920 ADJ720914:ADJ720920 ANF720914:ANF720920 AXB720914:AXB720920 BGX720914:BGX720920 BQT720914:BQT720920 CAP720914:CAP720920 CKL720914:CKL720920 CUH720914:CUH720920 DED720914:DED720920 DNZ720914:DNZ720920 DXV720914:DXV720920 EHR720914:EHR720920 ERN720914:ERN720920 FBJ720914:FBJ720920 FLF720914:FLF720920 FVB720914:FVB720920 GEX720914:GEX720920 GOT720914:GOT720920 GYP720914:GYP720920 HIL720914:HIL720920 HSH720914:HSH720920 ICD720914:ICD720920 ILZ720914:ILZ720920 IVV720914:IVV720920 JFR720914:JFR720920 JPN720914:JPN720920 JZJ720914:JZJ720920 KJF720914:KJF720920 KTB720914:KTB720920 LCX720914:LCX720920 LMT720914:LMT720920 LWP720914:LWP720920 MGL720914:MGL720920 MQH720914:MQH720920 NAD720914:NAD720920 NJZ720914:NJZ720920 NTV720914:NTV720920 ODR720914:ODR720920 ONN720914:ONN720920 OXJ720914:OXJ720920 PHF720914:PHF720920 PRB720914:PRB720920 QAX720914:QAX720920 QKT720914:QKT720920 QUP720914:QUP720920 REL720914:REL720920 ROH720914:ROH720920 RYD720914:RYD720920 SHZ720914:SHZ720920 SRV720914:SRV720920 TBR720914:TBR720920 TLN720914:TLN720920 TVJ720914:TVJ720920 UFF720914:UFF720920 UPB720914:UPB720920 UYX720914:UYX720920 VIT720914:VIT720920 VSP720914:VSP720920 WCL720914:WCL720920 WMH720914:WMH720920 WWD720914:WWD720920 W786450:W786456 JR786450:JR786456 TN786450:TN786456 ADJ786450:ADJ786456 ANF786450:ANF786456 AXB786450:AXB786456 BGX786450:BGX786456 BQT786450:BQT786456 CAP786450:CAP786456 CKL786450:CKL786456 CUH786450:CUH786456 DED786450:DED786456 DNZ786450:DNZ786456 DXV786450:DXV786456 EHR786450:EHR786456 ERN786450:ERN786456 FBJ786450:FBJ786456 FLF786450:FLF786456 FVB786450:FVB786456 GEX786450:GEX786456 GOT786450:GOT786456 GYP786450:GYP786456 HIL786450:HIL786456 HSH786450:HSH786456 ICD786450:ICD786456 ILZ786450:ILZ786456 IVV786450:IVV786456 JFR786450:JFR786456 JPN786450:JPN786456 JZJ786450:JZJ786456 KJF786450:KJF786456 KTB786450:KTB786456 LCX786450:LCX786456 LMT786450:LMT786456 LWP786450:LWP786456 MGL786450:MGL786456 MQH786450:MQH786456 NAD786450:NAD786456 NJZ786450:NJZ786456 NTV786450:NTV786456 ODR786450:ODR786456 ONN786450:ONN786456 OXJ786450:OXJ786456 PHF786450:PHF786456 PRB786450:PRB786456 QAX786450:QAX786456 QKT786450:QKT786456 QUP786450:QUP786456 REL786450:REL786456 ROH786450:ROH786456 RYD786450:RYD786456 SHZ786450:SHZ786456 SRV786450:SRV786456 TBR786450:TBR786456 TLN786450:TLN786456 TVJ786450:TVJ786456 UFF786450:UFF786456 UPB786450:UPB786456 UYX786450:UYX786456 VIT786450:VIT786456 VSP786450:VSP786456 WCL786450:WCL786456 WMH786450:WMH786456 WWD786450:WWD786456 W851986:W851992 JR851986:JR851992 TN851986:TN851992 ADJ851986:ADJ851992 ANF851986:ANF851992 AXB851986:AXB851992 BGX851986:BGX851992 BQT851986:BQT851992 CAP851986:CAP851992 CKL851986:CKL851992 CUH851986:CUH851992 DED851986:DED851992 DNZ851986:DNZ851992 DXV851986:DXV851992 EHR851986:EHR851992 ERN851986:ERN851992 FBJ851986:FBJ851992 FLF851986:FLF851992 FVB851986:FVB851992 GEX851986:GEX851992 GOT851986:GOT851992 GYP851986:GYP851992 HIL851986:HIL851992 HSH851986:HSH851992 ICD851986:ICD851992 ILZ851986:ILZ851992 IVV851986:IVV851992 JFR851986:JFR851992 JPN851986:JPN851992 JZJ851986:JZJ851992 KJF851986:KJF851992 KTB851986:KTB851992 LCX851986:LCX851992 LMT851986:LMT851992 LWP851986:LWP851992 MGL851986:MGL851992 MQH851986:MQH851992 NAD851986:NAD851992 NJZ851986:NJZ851992 NTV851986:NTV851992 ODR851986:ODR851992 ONN851986:ONN851992 OXJ851986:OXJ851992 PHF851986:PHF851992 PRB851986:PRB851992 QAX851986:QAX851992 QKT851986:QKT851992 QUP851986:QUP851992 REL851986:REL851992 ROH851986:ROH851992 RYD851986:RYD851992 SHZ851986:SHZ851992 SRV851986:SRV851992 TBR851986:TBR851992 TLN851986:TLN851992 TVJ851986:TVJ851992 UFF851986:UFF851992 UPB851986:UPB851992 UYX851986:UYX851992 VIT851986:VIT851992 VSP851986:VSP851992 WCL851986:WCL851992 WMH851986:WMH851992 WWD851986:WWD851992 W917522:W917528 JR917522:JR917528 TN917522:TN917528 ADJ917522:ADJ917528 ANF917522:ANF917528 AXB917522:AXB917528 BGX917522:BGX917528 BQT917522:BQT917528 CAP917522:CAP917528 CKL917522:CKL917528 CUH917522:CUH917528 DED917522:DED917528 DNZ917522:DNZ917528 DXV917522:DXV917528 EHR917522:EHR917528 ERN917522:ERN917528 FBJ917522:FBJ917528 FLF917522:FLF917528 FVB917522:FVB917528 GEX917522:GEX917528 GOT917522:GOT917528 GYP917522:GYP917528 HIL917522:HIL917528 HSH917522:HSH917528 ICD917522:ICD917528 ILZ917522:ILZ917528 IVV917522:IVV917528 JFR917522:JFR917528 JPN917522:JPN917528 JZJ917522:JZJ917528 KJF917522:KJF917528 KTB917522:KTB917528 LCX917522:LCX917528 LMT917522:LMT917528 LWP917522:LWP917528 MGL917522:MGL917528 MQH917522:MQH917528 NAD917522:NAD917528 NJZ917522:NJZ917528 NTV917522:NTV917528 ODR917522:ODR917528 ONN917522:ONN917528 OXJ917522:OXJ917528 PHF917522:PHF917528 PRB917522:PRB917528 QAX917522:QAX917528 QKT917522:QKT917528 QUP917522:QUP917528 REL917522:REL917528 ROH917522:ROH917528 RYD917522:RYD917528 SHZ917522:SHZ917528 SRV917522:SRV917528 TBR917522:TBR917528 TLN917522:TLN917528 TVJ917522:TVJ917528 UFF917522:UFF917528 UPB917522:UPB917528 UYX917522:UYX917528 VIT917522:VIT917528 VSP917522:VSP917528 WCL917522:WCL917528 WMH917522:WMH917528 WWD917522:WWD917528 W983058:W983064 JR983058:JR983064 TN983058:TN983064 ADJ983058:ADJ983064 ANF983058:ANF983064 AXB983058:AXB983064 BGX983058:BGX983064 BQT983058:BQT983064 CAP983058:CAP983064 CKL983058:CKL983064 CUH983058:CUH983064 DED983058:DED983064 DNZ983058:DNZ983064 DXV983058:DXV983064 EHR983058:EHR983064 ERN983058:ERN983064 FBJ983058:FBJ983064 FLF983058:FLF983064 FVB983058:FVB983064 GEX983058:GEX983064 GOT983058:GOT983064 GYP983058:GYP983064 HIL983058:HIL983064 HSH983058:HSH983064 ICD983058:ICD983064 ILZ983058:ILZ983064 IVV983058:IVV983064 JFR983058:JFR983064 JPN983058:JPN983064 JZJ983058:JZJ983064 KJF983058:KJF983064 KTB983058:KTB983064 LCX983058:LCX983064 LMT983058:LMT983064 LWP983058:LWP983064 MGL983058:MGL983064 MQH983058:MQH983064 NAD983058:NAD983064 NJZ983058:NJZ983064 NTV983058:NTV983064 ODR983058:ODR983064 ONN983058:ONN983064 OXJ983058:OXJ983064 PHF983058:PHF983064 PRB983058:PRB983064 QAX983058:QAX983064 QKT983058:QKT983064 QUP983058:QUP983064 REL983058:REL983064 ROH983058:ROH983064 RYD983058:RYD983064 SHZ983058:SHZ983064 SRV983058:SRV983064 TBR983058:TBR983064 TLN983058:TLN983064 TVJ983058:TVJ983064 UFF983058:UFF983064 UPB983058:UPB983064 UYX983058:UYX983064 VIT983058:VIT983064 VSP983058:VSP983064 WCL983058:WCL983064 WMH983058:WMH983064 WWD983058:WWD983064 WWH983054:WWK983088 JS5:JV49 TO5:TR49 ADK5:ADN49 ANG5:ANJ49 AXC5:AXF49 BGY5:BHB49 BQU5:BQX49 CAQ5:CAT49 CKM5:CKP49 CUI5:CUL49 DEE5:DEH49 DOA5:DOD49 DXW5:DXZ49 EHS5:EHV49 ERO5:ERR49 FBK5:FBN49 FLG5:FLJ49 FVC5:FVF49 GEY5:GFB49 GOU5:GOX49 GYQ5:GYT49 HIM5:HIP49 HSI5:HSL49 ICE5:ICH49 IMA5:IMD49 IVW5:IVZ49 JFS5:JFV49 JPO5:JPR49 JZK5:JZN49 KJG5:KJJ49 KTC5:KTF49 LCY5:LDB49 LMU5:LMX49 LWQ5:LWT49 MGM5:MGP49 MQI5:MQL49 NAE5:NAH49 NKA5:NKD49 NTW5:NTZ49 ODS5:ODV49 ONO5:ONR49 OXK5:OXN49 PHG5:PHJ49 PRC5:PRF49 QAY5:QBB49 QKU5:QKX49 QUQ5:QUT49 REM5:REP49 ROI5:ROL49 RYE5:RYH49 SIA5:SID49 SRW5:SRZ49 TBS5:TBV49 TLO5:TLR49 TVK5:TVN49 UFG5:UFJ49 UPC5:UPF49 UYY5:UZB49 VIU5:VIX49 VSQ5:VST49 WCM5:WCP49 WMI5:WML49 WWE5:WWH49 AA65550:AC65584 JV65550:JY65584 TR65550:TU65584 ADN65550:ADQ65584 ANJ65550:ANM65584 AXF65550:AXI65584 BHB65550:BHE65584 BQX65550:BRA65584 CAT65550:CAW65584 CKP65550:CKS65584 CUL65550:CUO65584 DEH65550:DEK65584 DOD65550:DOG65584 DXZ65550:DYC65584 EHV65550:EHY65584 ERR65550:ERU65584 FBN65550:FBQ65584 FLJ65550:FLM65584 FVF65550:FVI65584 GFB65550:GFE65584 GOX65550:GPA65584 GYT65550:GYW65584 HIP65550:HIS65584 HSL65550:HSO65584 ICH65550:ICK65584 IMD65550:IMG65584 IVZ65550:IWC65584 JFV65550:JFY65584 JPR65550:JPU65584 JZN65550:JZQ65584 KJJ65550:KJM65584 KTF65550:KTI65584 LDB65550:LDE65584 LMX65550:LNA65584 LWT65550:LWW65584 MGP65550:MGS65584 MQL65550:MQO65584 NAH65550:NAK65584 NKD65550:NKG65584 NTZ65550:NUC65584 ODV65550:ODY65584 ONR65550:ONU65584 OXN65550:OXQ65584 PHJ65550:PHM65584 PRF65550:PRI65584 QBB65550:QBE65584 QKX65550:QLA65584 QUT65550:QUW65584 REP65550:RES65584 ROL65550:ROO65584 RYH65550:RYK65584 SID65550:SIG65584 SRZ65550:SSC65584 TBV65550:TBY65584 TLR65550:TLU65584 TVN65550:TVQ65584 UFJ65550:UFM65584 UPF65550:UPI65584 UZB65550:UZE65584 VIX65550:VJA65584 VST65550:VSW65584 WCP65550:WCS65584 WML65550:WMO65584 WWH65550:WWK65584 AA131086:AC131120 JV131086:JY131120 TR131086:TU131120 ADN131086:ADQ131120 ANJ131086:ANM131120 AXF131086:AXI131120 BHB131086:BHE131120 BQX131086:BRA131120 CAT131086:CAW131120 CKP131086:CKS131120 CUL131086:CUO131120 DEH131086:DEK131120 DOD131086:DOG131120 DXZ131086:DYC131120 EHV131086:EHY131120 ERR131086:ERU131120 FBN131086:FBQ131120 FLJ131086:FLM131120 FVF131086:FVI131120 GFB131086:GFE131120 GOX131086:GPA131120 GYT131086:GYW131120 HIP131086:HIS131120 HSL131086:HSO131120 ICH131086:ICK131120 IMD131086:IMG131120 IVZ131086:IWC131120 JFV131086:JFY131120 JPR131086:JPU131120 JZN131086:JZQ131120 KJJ131086:KJM131120 KTF131086:KTI131120 LDB131086:LDE131120 LMX131086:LNA131120 LWT131086:LWW131120 MGP131086:MGS131120 MQL131086:MQO131120 NAH131086:NAK131120 NKD131086:NKG131120 NTZ131086:NUC131120 ODV131086:ODY131120 ONR131086:ONU131120 OXN131086:OXQ131120 PHJ131086:PHM131120 PRF131086:PRI131120 QBB131086:QBE131120 QKX131086:QLA131120 QUT131086:QUW131120 REP131086:RES131120 ROL131086:ROO131120 RYH131086:RYK131120 SID131086:SIG131120 SRZ131086:SSC131120 TBV131086:TBY131120 TLR131086:TLU131120 TVN131086:TVQ131120 UFJ131086:UFM131120 UPF131086:UPI131120 UZB131086:UZE131120 VIX131086:VJA131120 VST131086:VSW131120 WCP131086:WCS131120 WML131086:WMO131120 WWH131086:WWK131120 AA196622:AC196656 JV196622:JY196656 TR196622:TU196656 ADN196622:ADQ196656 ANJ196622:ANM196656 AXF196622:AXI196656 BHB196622:BHE196656 BQX196622:BRA196656 CAT196622:CAW196656 CKP196622:CKS196656 CUL196622:CUO196656 DEH196622:DEK196656 DOD196622:DOG196656 DXZ196622:DYC196656 EHV196622:EHY196656 ERR196622:ERU196656 FBN196622:FBQ196656 FLJ196622:FLM196656 FVF196622:FVI196656 GFB196622:GFE196656 GOX196622:GPA196656 GYT196622:GYW196656 HIP196622:HIS196656 HSL196622:HSO196656 ICH196622:ICK196656 IMD196622:IMG196656 IVZ196622:IWC196656 JFV196622:JFY196656 JPR196622:JPU196656 JZN196622:JZQ196656 KJJ196622:KJM196656 KTF196622:KTI196656 LDB196622:LDE196656 LMX196622:LNA196656 LWT196622:LWW196656 MGP196622:MGS196656 MQL196622:MQO196656 NAH196622:NAK196656 NKD196622:NKG196656 NTZ196622:NUC196656 ODV196622:ODY196656 ONR196622:ONU196656 OXN196622:OXQ196656 PHJ196622:PHM196656 PRF196622:PRI196656 QBB196622:QBE196656 QKX196622:QLA196656 QUT196622:QUW196656 REP196622:RES196656 ROL196622:ROO196656 RYH196622:RYK196656 SID196622:SIG196656 SRZ196622:SSC196656 TBV196622:TBY196656 TLR196622:TLU196656 TVN196622:TVQ196656 UFJ196622:UFM196656 UPF196622:UPI196656 UZB196622:UZE196656 VIX196622:VJA196656 VST196622:VSW196656 WCP196622:WCS196656 WML196622:WMO196656 WWH196622:WWK196656 AA262158:AC262192 JV262158:JY262192 TR262158:TU262192 ADN262158:ADQ262192 ANJ262158:ANM262192 AXF262158:AXI262192 BHB262158:BHE262192 BQX262158:BRA262192 CAT262158:CAW262192 CKP262158:CKS262192 CUL262158:CUO262192 DEH262158:DEK262192 DOD262158:DOG262192 DXZ262158:DYC262192 EHV262158:EHY262192 ERR262158:ERU262192 FBN262158:FBQ262192 FLJ262158:FLM262192 FVF262158:FVI262192 GFB262158:GFE262192 GOX262158:GPA262192 GYT262158:GYW262192 HIP262158:HIS262192 HSL262158:HSO262192 ICH262158:ICK262192 IMD262158:IMG262192 IVZ262158:IWC262192 JFV262158:JFY262192 JPR262158:JPU262192 JZN262158:JZQ262192 KJJ262158:KJM262192 KTF262158:KTI262192 LDB262158:LDE262192 LMX262158:LNA262192 LWT262158:LWW262192 MGP262158:MGS262192 MQL262158:MQO262192 NAH262158:NAK262192 NKD262158:NKG262192 NTZ262158:NUC262192 ODV262158:ODY262192 ONR262158:ONU262192 OXN262158:OXQ262192 PHJ262158:PHM262192 PRF262158:PRI262192 QBB262158:QBE262192 QKX262158:QLA262192 QUT262158:QUW262192 REP262158:RES262192 ROL262158:ROO262192 RYH262158:RYK262192 SID262158:SIG262192 SRZ262158:SSC262192 TBV262158:TBY262192 TLR262158:TLU262192 TVN262158:TVQ262192 UFJ262158:UFM262192 UPF262158:UPI262192 UZB262158:UZE262192 VIX262158:VJA262192 VST262158:VSW262192 WCP262158:WCS262192 WML262158:WMO262192 WWH262158:WWK262192 AA327694:AC327728 JV327694:JY327728 TR327694:TU327728 ADN327694:ADQ327728 ANJ327694:ANM327728 AXF327694:AXI327728 BHB327694:BHE327728 BQX327694:BRA327728 CAT327694:CAW327728 CKP327694:CKS327728 CUL327694:CUO327728 DEH327694:DEK327728 DOD327694:DOG327728 DXZ327694:DYC327728 EHV327694:EHY327728 ERR327694:ERU327728 FBN327694:FBQ327728 FLJ327694:FLM327728 FVF327694:FVI327728 GFB327694:GFE327728 GOX327694:GPA327728 GYT327694:GYW327728 HIP327694:HIS327728 HSL327694:HSO327728 ICH327694:ICK327728 IMD327694:IMG327728 IVZ327694:IWC327728 JFV327694:JFY327728 JPR327694:JPU327728 JZN327694:JZQ327728 KJJ327694:KJM327728 KTF327694:KTI327728 LDB327694:LDE327728 LMX327694:LNA327728 LWT327694:LWW327728 MGP327694:MGS327728 MQL327694:MQO327728 NAH327694:NAK327728 NKD327694:NKG327728 NTZ327694:NUC327728 ODV327694:ODY327728 ONR327694:ONU327728 OXN327694:OXQ327728 PHJ327694:PHM327728 PRF327694:PRI327728 QBB327694:QBE327728 QKX327694:QLA327728 QUT327694:QUW327728 REP327694:RES327728 ROL327694:ROO327728 RYH327694:RYK327728 SID327694:SIG327728 SRZ327694:SSC327728 TBV327694:TBY327728 TLR327694:TLU327728 TVN327694:TVQ327728 UFJ327694:UFM327728 UPF327694:UPI327728 UZB327694:UZE327728 VIX327694:VJA327728 VST327694:VSW327728 WCP327694:WCS327728 WML327694:WMO327728 WWH327694:WWK327728 AA393230:AC393264 JV393230:JY393264 TR393230:TU393264 ADN393230:ADQ393264 ANJ393230:ANM393264 AXF393230:AXI393264 BHB393230:BHE393264 BQX393230:BRA393264 CAT393230:CAW393264 CKP393230:CKS393264 CUL393230:CUO393264 DEH393230:DEK393264 DOD393230:DOG393264 DXZ393230:DYC393264 EHV393230:EHY393264 ERR393230:ERU393264 FBN393230:FBQ393264 FLJ393230:FLM393264 FVF393230:FVI393264 GFB393230:GFE393264 GOX393230:GPA393264 GYT393230:GYW393264 HIP393230:HIS393264 HSL393230:HSO393264 ICH393230:ICK393264 IMD393230:IMG393264 IVZ393230:IWC393264 JFV393230:JFY393264 JPR393230:JPU393264 JZN393230:JZQ393264 KJJ393230:KJM393264 KTF393230:KTI393264 LDB393230:LDE393264 LMX393230:LNA393264 LWT393230:LWW393264 MGP393230:MGS393264 MQL393230:MQO393264 NAH393230:NAK393264 NKD393230:NKG393264 NTZ393230:NUC393264 ODV393230:ODY393264 ONR393230:ONU393264 OXN393230:OXQ393264 PHJ393230:PHM393264 PRF393230:PRI393264 QBB393230:QBE393264 QKX393230:QLA393264 QUT393230:QUW393264 REP393230:RES393264 ROL393230:ROO393264 RYH393230:RYK393264 SID393230:SIG393264 SRZ393230:SSC393264 TBV393230:TBY393264 TLR393230:TLU393264 TVN393230:TVQ393264 UFJ393230:UFM393264 UPF393230:UPI393264 UZB393230:UZE393264 VIX393230:VJA393264 VST393230:VSW393264 WCP393230:WCS393264 WML393230:WMO393264 WWH393230:WWK393264 AA458766:AC458800 JV458766:JY458800 TR458766:TU458800 ADN458766:ADQ458800 ANJ458766:ANM458800 AXF458766:AXI458800 BHB458766:BHE458800 BQX458766:BRA458800 CAT458766:CAW458800 CKP458766:CKS458800 CUL458766:CUO458800 DEH458766:DEK458800 DOD458766:DOG458800 DXZ458766:DYC458800 EHV458766:EHY458800 ERR458766:ERU458800 FBN458766:FBQ458800 FLJ458766:FLM458800 FVF458766:FVI458800 GFB458766:GFE458800 GOX458766:GPA458800 GYT458766:GYW458800 HIP458766:HIS458800 HSL458766:HSO458800 ICH458766:ICK458800 IMD458766:IMG458800 IVZ458766:IWC458800 JFV458766:JFY458800 JPR458766:JPU458800 JZN458766:JZQ458800 KJJ458766:KJM458800 KTF458766:KTI458800 LDB458766:LDE458800 LMX458766:LNA458800 LWT458766:LWW458800 MGP458766:MGS458800 MQL458766:MQO458800 NAH458766:NAK458800 NKD458766:NKG458800 NTZ458766:NUC458800 ODV458766:ODY458800 ONR458766:ONU458800 OXN458766:OXQ458800 PHJ458766:PHM458800 PRF458766:PRI458800 QBB458766:QBE458800 QKX458766:QLA458800 QUT458766:QUW458800 REP458766:RES458800 ROL458766:ROO458800 RYH458766:RYK458800 SID458766:SIG458800 SRZ458766:SSC458800 TBV458766:TBY458800 TLR458766:TLU458800 TVN458766:TVQ458800 UFJ458766:UFM458800 UPF458766:UPI458800 UZB458766:UZE458800 VIX458766:VJA458800 VST458766:VSW458800 WCP458766:WCS458800 WML458766:WMO458800 WWH458766:WWK458800 AA524302:AC524336 JV524302:JY524336 TR524302:TU524336 ADN524302:ADQ524336 ANJ524302:ANM524336 AXF524302:AXI524336 BHB524302:BHE524336 BQX524302:BRA524336 CAT524302:CAW524336 CKP524302:CKS524336 CUL524302:CUO524336 DEH524302:DEK524336 DOD524302:DOG524336 DXZ524302:DYC524336 EHV524302:EHY524336 ERR524302:ERU524336 FBN524302:FBQ524336 FLJ524302:FLM524336 FVF524302:FVI524336 GFB524302:GFE524336 GOX524302:GPA524336 GYT524302:GYW524336 HIP524302:HIS524336 HSL524302:HSO524336 ICH524302:ICK524336 IMD524302:IMG524336 IVZ524302:IWC524336 JFV524302:JFY524336 JPR524302:JPU524336 JZN524302:JZQ524336 KJJ524302:KJM524336 KTF524302:KTI524336 LDB524302:LDE524336 LMX524302:LNA524336 LWT524302:LWW524336 MGP524302:MGS524336 MQL524302:MQO524336 NAH524302:NAK524336 NKD524302:NKG524336 NTZ524302:NUC524336 ODV524302:ODY524336 ONR524302:ONU524336 OXN524302:OXQ524336 PHJ524302:PHM524336 PRF524302:PRI524336 QBB524302:QBE524336 QKX524302:QLA524336 QUT524302:QUW524336 REP524302:RES524336 ROL524302:ROO524336 RYH524302:RYK524336 SID524302:SIG524336 SRZ524302:SSC524336 TBV524302:TBY524336 TLR524302:TLU524336 TVN524302:TVQ524336 UFJ524302:UFM524336 UPF524302:UPI524336 UZB524302:UZE524336 VIX524302:VJA524336 VST524302:VSW524336 WCP524302:WCS524336 WML524302:WMO524336 WWH524302:WWK524336 AA589838:AC589872 JV589838:JY589872 TR589838:TU589872 ADN589838:ADQ589872 ANJ589838:ANM589872 AXF589838:AXI589872 BHB589838:BHE589872 BQX589838:BRA589872 CAT589838:CAW589872 CKP589838:CKS589872 CUL589838:CUO589872 DEH589838:DEK589872 DOD589838:DOG589872 DXZ589838:DYC589872 EHV589838:EHY589872 ERR589838:ERU589872 FBN589838:FBQ589872 FLJ589838:FLM589872 FVF589838:FVI589872 GFB589838:GFE589872 GOX589838:GPA589872 GYT589838:GYW589872 HIP589838:HIS589872 HSL589838:HSO589872 ICH589838:ICK589872 IMD589838:IMG589872 IVZ589838:IWC589872 JFV589838:JFY589872 JPR589838:JPU589872 JZN589838:JZQ589872 KJJ589838:KJM589872 KTF589838:KTI589872 LDB589838:LDE589872 LMX589838:LNA589872 LWT589838:LWW589872 MGP589838:MGS589872 MQL589838:MQO589872 NAH589838:NAK589872 NKD589838:NKG589872 NTZ589838:NUC589872 ODV589838:ODY589872 ONR589838:ONU589872 OXN589838:OXQ589872 PHJ589838:PHM589872 PRF589838:PRI589872 QBB589838:QBE589872 QKX589838:QLA589872 QUT589838:QUW589872 REP589838:RES589872 ROL589838:ROO589872 RYH589838:RYK589872 SID589838:SIG589872 SRZ589838:SSC589872 TBV589838:TBY589872 TLR589838:TLU589872 TVN589838:TVQ589872 UFJ589838:UFM589872 UPF589838:UPI589872 UZB589838:UZE589872 VIX589838:VJA589872 VST589838:VSW589872 WCP589838:WCS589872 WML589838:WMO589872 WWH589838:WWK589872 AA655374:AC655408 JV655374:JY655408 TR655374:TU655408 ADN655374:ADQ655408 ANJ655374:ANM655408 AXF655374:AXI655408 BHB655374:BHE655408 BQX655374:BRA655408 CAT655374:CAW655408 CKP655374:CKS655408 CUL655374:CUO655408 DEH655374:DEK655408 DOD655374:DOG655408 DXZ655374:DYC655408 EHV655374:EHY655408 ERR655374:ERU655408 FBN655374:FBQ655408 FLJ655374:FLM655408 FVF655374:FVI655408 GFB655374:GFE655408 GOX655374:GPA655408 GYT655374:GYW655408 HIP655374:HIS655408 HSL655374:HSO655408 ICH655374:ICK655408 IMD655374:IMG655408 IVZ655374:IWC655408 JFV655374:JFY655408 JPR655374:JPU655408 JZN655374:JZQ655408 KJJ655374:KJM655408 KTF655374:KTI655408 LDB655374:LDE655408 LMX655374:LNA655408 LWT655374:LWW655408 MGP655374:MGS655408 MQL655374:MQO655408 NAH655374:NAK655408 NKD655374:NKG655408 NTZ655374:NUC655408 ODV655374:ODY655408 ONR655374:ONU655408 OXN655374:OXQ655408 PHJ655374:PHM655408 PRF655374:PRI655408 QBB655374:QBE655408 QKX655374:QLA655408 QUT655374:QUW655408 REP655374:RES655408 ROL655374:ROO655408 RYH655374:RYK655408 SID655374:SIG655408 SRZ655374:SSC655408 TBV655374:TBY655408 TLR655374:TLU655408 TVN655374:TVQ655408 UFJ655374:UFM655408 UPF655374:UPI655408 UZB655374:UZE655408 VIX655374:VJA655408 VST655374:VSW655408 WCP655374:WCS655408 WML655374:WMO655408 WWH655374:WWK655408 AA720910:AC720944 JV720910:JY720944 TR720910:TU720944 ADN720910:ADQ720944 ANJ720910:ANM720944 AXF720910:AXI720944 BHB720910:BHE720944 BQX720910:BRA720944 CAT720910:CAW720944 CKP720910:CKS720944 CUL720910:CUO720944 DEH720910:DEK720944 DOD720910:DOG720944 DXZ720910:DYC720944 EHV720910:EHY720944 ERR720910:ERU720944 FBN720910:FBQ720944 FLJ720910:FLM720944 FVF720910:FVI720944 GFB720910:GFE720944 GOX720910:GPA720944 GYT720910:GYW720944 HIP720910:HIS720944 HSL720910:HSO720944 ICH720910:ICK720944 IMD720910:IMG720944 IVZ720910:IWC720944 JFV720910:JFY720944 JPR720910:JPU720944 JZN720910:JZQ720944 KJJ720910:KJM720944 KTF720910:KTI720944 LDB720910:LDE720944 LMX720910:LNA720944 LWT720910:LWW720944 MGP720910:MGS720944 MQL720910:MQO720944 NAH720910:NAK720944 NKD720910:NKG720944 NTZ720910:NUC720944 ODV720910:ODY720944 ONR720910:ONU720944 OXN720910:OXQ720944 PHJ720910:PHM720944 PRF720910:PRI720944 QBB720910:QBE720944 QKX720910:QLA720944 QUT720910:QUW720944 REP720910:RES720944 ROL720910:ROO720944 RYH720910:RYK720944 SID720910:SIG720944 SRZ720910:SSC720944 TBV720910:TBY720944 TLR720910:TLU720944 TVN720910:TVQ720944 UFJ720910:UFM720944 UPF720910:UPI720944 UZB720910:UZE720944 VIX720910:VJA720944 VST720910:VSW720944 WCP720910:WCS720944 WML720910:WMO720944 WWH720910:WWK720944 AA786446:AC786480 JV786446:JY786480 TR786446:TU786480 ADN786446:ADQ786480 ANJ786446:ANM786480 AXF786446:AXI786480 BHB786446:BHE786480 BQX786446:BRA786480 CAT786446:CAW786480 CKP786446:CKS786480 CUL786446:CUO786480 DEH786446:DEK786480 DOD786446:DOG786480 DXZ786446:DYC786480 EHV786446:EHY786480 ERR786446:ERU786480 FBN786446:FBQ786480 FLJ786446:FLM786480 FVF786446:FVI786480 GFB786446:GFE786480 GOX786446:GPA786480 GYT786446:GYW786480 HIP786446:HIS786480 HSL786446:HSO786480 ICH786446:ICK786480 IMD786446:IMG786480 IVZ786446:IWC786480 JFV786446:JFY786480 JPR786446:JPU786480 JZN786446:JZQ786480 KJJ786446:KJM786480 KTF786446:KTI786480 LDB786446:LDE786480 LMX786446:LNA786480 LWT786446:LWW786480 MGP786446:MGS786480 MQL786446:MQO786480 NAH786446:NAK786480 NKD786446:NKG786480 NTZ786446:NUC786480 ODV786446:ODY786480 ONR786446:ONU786480 OXN786446:OXQ786480 PHJ786446:PHM786480 PRF786446:PRI786480 QBB786446:QBE786480 QKX786446:QLA786480 QUT786446:QUW786480 REP786446:RES786480 ROL786446:ROO786480 RYH786446:RYK786480 SID786446:SIG786480 SRZ786446:SSC786480 TBV786446:TBY786480 TLR786446:TLU786480 TVN786446:TVQ786480 UFJ786446:UFM786480 UPF786446:UPI786480 UZB786446:UZE786480 VIX786446:VJA786480 VST786446:VSW786480 WCP786446:WCS786480 WML786446:WMO786480 WWH786446:WWK786480 AA851982:AC852016 JV851982:JY852016 TR851982:TU852016 ADN851982:ADQ852016 ANJ851982:ANM852016 AXF851982:AXI852016 BHB851982:BHE852016 BQX851982:BRA852016 CAT851982:CAW852016 CKP851982:CKS852016 CUL851982:CUO852016 DEH851982:DEK852016 DOD851982:DOG852016 DXZ851982:DYC852016 EHV851982:EHY852016 ERR851982:ERU852016 FBN851982:FBQ852016 FLJ851982:FLM852016 FVF851982:FVI852016 GFB851982:GFE852016 GOX851982:GPA852016 GYT851982:GYW852016 HIP851982:HIS852016 HSL851982:HSO852016 ICH851982:ICK852016 IMD851982:IMG852016 IVZ851982:IWC852016 JFV851982:JFY852016 JPR851982:JPU852016 JZN851982:JZQ852016 KJJ851982:KJM852016 KTF851982:KTI852016 LDB851982:LDE852016 LMX851982:LNA852016 LWT851982:LWW852016 MGP851982:MGS852016 MQL851982:MQO852016 NAH851982:NAK852016 NKD851982:NKG852016 NTZ851982:NUC852016 ODV851982:ODY852016 ONR851982:ONU852016 OXN851982:OXQ852016 PHJ851982:PHM852016 PRF851982:PRI852016 QBB851982:QBE852016 QKX851982:QLA852016 QUT851982:QUW852016 REP851982:RES852016 ROL851982:ROO852016 RYH851982:RYK852016 SID851982:SIG852016 SRZ851982:SSC852016 TBV851982:TBY852016 TLR851982:TLU852016 TVN851982:TVQ852016 UFJ851982:UFM852016 UPF851982:UPI852016 UZB851982:UZE852016 VIX851982:VJA852016 VST851982:VSW852016 WCP851982:WCS852016 WML851982:WMO852016 WWH851982:WWK852016 AA917518:AC917552 JV917518:JY917552 TR917518:TU917552 ADN917518:ADQ917552 ANJ917518:ANM917552 AXF917518:AXI917552 BHB917518:BHE917552 BQX917518:BRA917552 CAT917518:CAW917552 CKP917518:CKS917552 CUL917518:CUO917552 DEH917518:DEK917552 DOD917518:DOG917552 DXZ917518:DYC917552 EHV917518:EHY917552 ERR917518:ERU917552 FBN917518:FBQ917552 FLJ917518:FLM917552 FVF917518:FVI917552 GFB917518:GFE917552 GOX917518:GPA917552 GYT917518:GYW917552 HIP917518:HIS917552 HSL917518:HSO917552 ICH917518:ICK917552 IMD917518:IMG917552 IVZ917518:IWC917552 JFV917518:JFY917552 JPR917518:JPU917552 JZN917518:JZQ917552 KJJ917518:KJM917552 KTF917518:KTI917552 LDB917518:LDE917552 LMX917518:LNA917552 LWT917518:LWW917552 MGP917518:MGS917552 MQL917518:MQO917552 NAH917518:NAK917552 NKD917518:NKG917552 NTZ917518:NUC917552 ODV917518:ODY917552 ONR917518:ONU917552 OXN917518:OXQ917552 PHJ917518:PHM917552 PRF917518:PRI917552 QBB917518:QBE917552 QKX917518:QLA917552 QUT917518:QUW917552 REP917518:RES917552 ROL917518:ROO917552 RYH917518:RYK917552 SID917518:SIG917552 SRZ917518:SSC917552 TBV917518:TBY917552 TLR917518:TLU917552 TVN917518:TVQ917552 UFJ917518:UFM917552 UPF917518:UPI917552 UZB917518:UZE917552 VIX917518:VJA917552 VST917518:VSW917552 WCP917518:WCS917552 WML917518:WMO917552 WWH917518:WWK917552 AA983054:AC983088 JV983054:JY983088 TR983054:TU983088 ADN983054:ADQ983088 ANJ983054:ANM983088 AXF983054:AXI983088 BHB983054:BHE983088 BQX983054:BRA983088 CAT983054:CAW983088 CKP983054:CKS983088 CUL983054:CUO983088 DEH983054:DEK983088 DOD983054:DOG983088 DXZ983054:DYC983088 EHV983054:EHY983088 ERR983054:ERU983088 FBN983054:FBQ983088 FLJ983054:FLM983088 FVF983054:FVI983088 GFB983054:GFE983088 GOX983054:GPA983088 GYT983054:GYW983088 HIP983054:HIS983088 HSL983054:HSO983088 ICH983054:ICK983088 IMD983054:IMG983088 IVZ983054:IWC983088 JFV983054:JFY983088 JPR983054:JPU983088 JZN983054:JZQ983088 KJJ983054:KJM983088 KTF983054:KTI983088 LDB983054:LDE983088 LMX983054:LNA983088 LWT983054:LWW983088 MGP983054:MGS983088 MQL983054:MQO983088 NAH983054:NAK983088 NKD983054:NKG983088 NTZ983054:NUC983088 ODV983054:ODY983088 ONR983054:ONU983088 OXN983054:OXQ983088 PHJ983054:PHM983088 PRF983054:PRI983088 QBB983054:QBE983088 QKX983054:QLA983088 QUT983054:QUW983088 REP983054:RES983088 ROL983054:ROO983088 RYH983054:RYK983088 SID983054:SIG983088 SRZ983054:SSC983088 TBV983054:TBY983088 TLR983054:TLU983088 TVN983054:TVQ983088 UFJ983054:UFM983088 UPF983054:UPI983088 UZB983054:UZE983088 VIX983054:VJA983088 VST983054:VSW983088 WCP983054:WCS983088 WML983054:WMO983088 D5:G49">
      <formula1>0</formula1>
      <formula2>20</formula2>
    </dataValidation>
    <dataValidation type="decimal" allowBlank="1" showInputMessage="1" showErrorMessage="1" errorTitle="تصحيح العدد" error="العدد يجب أن يكون بين 0 و 20" sqref="K5:M49 JC5:JE49 SY5:TA49 ACU5:ACW49 AMQ5:AMS49 AWM5:AWO49 BGI5:BGK49 BQE5:BQG49 CAA5:CAC49 CJW5:CJY49 CTS5:CTU49 DDO5:DDQ49 DNK5:DNM49 DXG5:DXI49 EHC5:EHE49 EQY5:ERA49 FAU5:FAW49 FKQ5:FKS49 FUM5:FUO49 GEI5:GEK49 GOE5:GOG49 GYA5:GYC49 HHW5:HHY49 HRS5:HRU49 IBO5:IBQ49 ILK5:ILM49 IVG5:IVI49 JFC5:JFE49 JOY5:JPA49 JYU5:JYW49 KIQ5:KIS49 KSM5:KSO49 LCI5:LCK49 LME5:LMG49 LWA5:LWC49 MFW5:MFY49 MPS5:MPU49 MZO5:MZQ49 NJK5:NJM49 NTG5:NTI49 ODC5:ODE49 OMY5:ONA49 OWU5:OWW49 PGQ5:PGS49 PQM5:PQO49 QAI5:QAK49 QKE5:QKG49 QUA5:QUC49 RDW5:RDY49 RNS5:RNU49 RXO5:RXQ49 SHK5:SHM49 SRG5:SRI49 TBC5:TBE49 TKY5:TLA49 TUU5:TUW49 UEQ5:UES49 UOM5:UOO49 UYI5:UYK49 VIE5:VIG49 VSA5:VSC49 WBW5:WBY49 WLS5:WLU49 WVO5:WVQ49 K65550:M65584 JF65550:JH65584 TB65550:TD65584 ACX65550:ACZ65584 AMT65550:AMV65584 AWP65550:AWR65584 BGL65550:BGN65584 BQH65550:BQJ65584 CAD65550:CAF65584 CJZ65550:CKB65584 CTV65550:CTX65584 DDR65550:DDT65584 DNN65550:DNP65584 DXJ65550:DXL65584 EHF65550:EHH65584 ERB65550:ERD65584 FAX65550:FAZ65584 FKT65550:FKV65584 FUP65550:FUR65584 GEL65550:GEN65584 GOH65550:GOJ65584 GYD65550:GYF65584 HHZ65550:HIB65584 HRV65550:HRX65584 IBR65550:IBT65584 ILN65550:ILP65584 IVJ65550:IVL65584 JFF65550:JFH65584 JPB65550:JPD65584 JYX65550:JYZ65584 KIT65550:KIV65584 KSP65550:KSR65584 LCL65550:LCN65584 LMH65550:LMJ65584 LWD65550:LWF65584 MFZ65550:MGB65584 MPV65550:MPX65584 MZR65550:MZT65584 NJN65550:NJP65584 NTJ65550:NTL65584 ODF65550:ODH65584 ONB65550:OND65584 OWX65550:OWZ65584 PGT65550:PGV65584 PQP65550:PQR65584 QAL65550:QAN65584 QKH65550:QKJ65584 QUD65550:QUF65584 RDZ65550:REB65584 RNV65550:RNX65584 RXR65550:RXT65584 SHN65550:SHP65584 SRJ65550:SRL65584 TBF65550:TBH65584 TLB65550:TLD65584 TUX65550:TUZ65584 UET65550:UEV65584 UOP65550:UOR65584 UYL65550:UYN65584 VIH65550:VIJ65584 VSD65550:VSF65584 WBZ65550:WCB65584 WLV65550:WLX65584 WVR65550:WVT65584 K131086:M131120 JF131086:JH131120 TB131086:TD131120 ACX131086:ACZ131120 AMT131086:AMV131120 AWP131086:AWR131120 BGL131086:BGN131120 BQH131086:BQJ131120 CAD131086:CAF131120 CJZ131086:CKB131120 CTV131086:CTX131120 DDR131086:DDT131120 DNN131086:DNP131120 DXJ131086:DXL131120 EHF131086:EHH131120 ERB131086:ERD131120 FAX131086:FAZ131120 FKT131086:FKV131120 FUP131086:FUR131120 GEL131086:GEN131120 GOH131086:GOJ131120 GYD131086:GYF131120 HHZ131086:HIB131120 HRV131086:HRX131120 IBR131086:IBT131120 ILN131086:ILP131120 IVJ131086:IVL131120 JFF131086:JFH131120 JPB131086:JPD131120 JYX131086:JYZ131120 KIT131086:KIV131120 KSP131086:KSR131120 LCL131086:LCN131120 LMH131086:LMJ131120 LWD131086:LWF131120 MFZ131086:MGB131120 MPV131086:MPX131120 MZR131086:MZT131120 NJN131086:NJP131120 NTJ131086:NTL131120 ODF131086:ODH131120 ONB131086:OND131120 OWX131086:OWZ131120 PGT131086:PGV131120 PQP131086:PQR131120 QAL131086:QAN131120 QKH131086:QKJ131120 QUD131086:QUF131120 RDZ131086:REB131120 RNV131086:RNX131120 RXR131086:RXT131120 SHN131086:SHP131120 SRJ131086:SRL131120 TBF131086:TBH131120 TLB131086:TLD131120 TUX131086:TUZ131120 UET131086:UEV131120 UOP131086:UOR131120 UYL131086:UYN131120 VIH131086:VIJ131120 VSD131086:VSF131120 WBZ131086:WCB131120 WLV131086:WLX131120 WVR131086:WVT131120 K196622:M196656 JF196622:JH196656 TB196622:TD196656 ACX196622:ACZ196656 AMT196622:AMV196656 AWP196622:AWR196656 BGL196622:BGN196656 BQH196622:BQJ196656 CAD196622:CAF196656 CJZ196622:CKB196656 CTV196622:CTX196656 DDR196622:DDT196656 DNN196622:DNP196656 DXJ196622:DXL196656 EHF196622:EHH196656 ERB196622:ERD196656 FAX196622:FAZ196656 FKT196622:FKV196656 FUP196622:FUR196656 GEL196622:GEN196656 GOH196622:GOJ196656 GYD196622:GYF196656 HHZ196622:HIB196656 HRV196622:HRX196656 IBR196622:IBT196656 ILN196622:ILP196656 IVJ196622:IVL196656 JFF196622:JFH196656 JPB196622:JPD196656 JYX196622:JYZ196656 KIT196622:KIV196656 KSP196622:KSR196656 LCL196622:LCN196656 LMH196622:LMJ196656 LWD196622:LWF196656 MFZ196622:MGB196656 MPV196622:MPX196656 MZR196622:MZT196656 NJN196622:NJP196656 NTJ196622:NTL196656 ODF196622:ODH196656 ONB196622:OND196656 OWX196622:OWZ196656 PGT196622:PGV196656 PQP196622:PQR196656 QAL196622:QAN196656 QKH196622:QKJ196656 QUD196622:QUF196656 RDZ196622:REB196656 RNV196622:RNX196656 RXR196622:RXT196656 SHN196622:SHP196656 SRJ196622:SRL196656 TBF196622:TBH196656 TLB196622:TLD196656 TUX196622:TUZ196656 UET196622:UEV196656 UOP196622:UOR196656 UYL196622:UYN196656 VIH196622:VIJ196656 VSD196622:VSF196656 WBZ196622:WCB196656 WLV196622:WLX196656 WVR196622:WVT196656 K262158:M262192 JF262158:JH262192 TB262158:TD262192 ACX262158:ACZ262192 AMT262158:AMV262192 AWP262158:AWR262192 BGL262158:BGN262192 BQH262158:BQJ262192 CAD262158:CAF262192 CJZ262158:CKB262192 CTV262158:CTX262192 DDR262158:DDT262192 DNN262158:DNP262192 DXJ262158:DXL262192 EHF262158:EHH262192 ERB262158:ERD262192 FAX262158:FAZ262192 FKT262158:FKV262192 FUP262158:FUR262192 GEL262158:GEN262192 GOH262158:GOJ262192 GYD262158:GYF262192 HHZ262158:HIB262192 HRV262158:HRX262192 IBR262158:IBT262192 ILN262158:ILP262192 IVJ262158:IVL262192 JFF262158:JFH262192 JPB262158:JPD262192 JYX262158:JYZ262192 KIT262158:KIV262192 KSP262158:KSR262192 LCL262158:LCN262192 LMH262158:LMJ262192 LWD262158:LWF262192 MFZ262158:MGB262192 MPV262158:MPX262192 MZR262158:MZT262192 NJN262158:NJP262192 NTJ262158:NTL262192 ODF262158:ODH262192 ONB262158:OND262192 OWX262158:OWZ262192 PGT262158:PGV262192 PQP262158:PQR262192 QAL262158:QAN262192 QKH262158:QKJ262192 QUD262158:QUF262192 RDZ262158:REB262192 RNV262158:RNX262192 RXR262158:RXT262192 SHN262158:SHP262192 SRJ262158:SRL262192 TBF262158:TBH262192 TLB262158:TLD262192 TUX262158:TUZ262192 UET262158:UEV262192 UOP262158:UOR262192 UYL262158:UYN262192 VIH262158:VIJ262192 VSD262158:VSF262192 WBZ262158:WCB262192 WLV262158:WLX262192 WVR262158:WVT262192 K327694:M327728 JF327694:JH327728 TB327694:TD327728 ACX327694:ACZ327728 AMT327694:AMV327728 AWP327694:AWR327728 BGL327694:BGN327728 BQH327694:BQJ327728 CAD327694:CAF327728 CJZ327694:CKB327728 CTV327694:CTX327728 DDR327694:DDT327728 DNN327694:DNP327728 DXJ327694:DXL327728 EHF327694:EHH327728 ERB327694:ERD327728 FAX327694:FAZ327728 FKT327694:FKV327728 FUP327694:FUR327728 GEL327694:GEN327728 GOH327694:GOJ327728 GYD327694:GYF327728 HHZ327694:HIB327728 HRV327694:HRX327728 IBR327694:IBT327728 ILN327694:ILP327728 IVJ327694:IVL327728 JFF327694:JFH327728 JPB327694:JPD327728 JYX327694:JYZ327728 KIT327694:KIV327728 KSP327694:KSR327728 LCL327694:LCN327728 LMH327694:LMJ327728 LWD327694:LWF327728 MFZ327694:MGB327728 MPV327694:MPX327728 MZR327694:MZT327728 NJN327694:NJP327728 NTJ327694:NTL327728 ODF327694:ODH327728 ONB327694:OND327728 OWX327694:OWZ327728 PGT327694:PGV327728 PQP327694:PQR327728 QAL327694:QAN327728 QKH327694:QKJ327728 QUD327694:QUF327728 RDZ327694:REB327728 RNV327694:RNX327728 RXR327694:RXT327728 SHN327694:SHP327728 SRJ327694:SRL327728 TBF327694:TBH327728 TLB327694:TLD327728 TUX327694:TUZ327728 UET327694:UEV327728 UOP327694:UOR327728 UYL327694:UYN327728 VIH327694:VIJ327728 VSD327694:VSF327728 WBZ327694:WCB327728 WLV327694:WLX327728 WVR327694:WVT327728 K393230:M393264 JF393230:JH393264 TB393230:TD393264 ACX393230:ACZ393264 AMT393230:AMV393264 AWP393230:AWR393264 BGL393230:BGN393264 BQH393230:BQJ393264 CAD393230:CAF393264 CJZ393230:CKB393264 CTV393230:CTX393264 DDR393230:DDT393264 DNN393230:DNP393264 DXJ393230:DXL393264 EHF393230:EHH393264 ERB393230:ERD393264 FAX393230:FAZ393264 FKT393230:FKV393264 FUP393230:FUR393264 GEL393230:GEN393264 GOH393230:GOJ393264 GYD393230:GYF393264 HHZ393230:HIB393264 HRV393230:HRX393264 IBR393230:IBT393264 ILN393230:ILP393264 IVJ393230:IVL393264 JFF393230:JFH393264 JPB393230:JPD393264 JYX393230:JYZ393264 KIT393230:KIV393264 KSP393230:KSR393264 LCL393230:LCN393264 LMH393230:LMJ393264 LWD393230:LWF393264 MFZ393230:MGB393264 MPV393230:MPX393264 MZR393230:MZT393264 NJN393230:NJP393264 NTJ393230:NTL393264 ODF393230:ODH393264 ONB393230:OND393264 OWX393230:OWZ393264 PGT393230:PGV393264 PQP393230:PQR393264 QAL393230:QAN393264 QKH393230:QKJ393264 QUD393230:QUF393264 RDZ393230:REB393264 RNV393230:RNX393264 RXR393230:RXT393264 SHN393230:SHP393264 SRJ393230:SRL393264 TBF393230:TBH393264 TLB393230:TLD393264 TUX393230:TUZ393264 UET393230:UEV393264 UOP393230:UOR393264 UYL393230:UYN393264 VIH393230:VIJ393264 VSD393230:VSF393264 WBZ393230:WCB393264 WLV393230:WLX393264 WVR393230:WVT393264 K458766:M458800 JF458766:JH458800 TB458766:TD458800 ACX458766:ACZ458800 AMT458766:AMV458800 AWP458766:AWR458800 BGL458766:BGN458800 BQH458766:BQJ458800 CAD458766:CAF458800 CJZ458766:CKB458800 CTV458766:CTX458800 DDR458766:DDT458800 DNN458766:DNP458800 DXJ458766:DXL458800 EHF458766:EHH458800 ERB458766:ERD458800 FAX458766:FAZ458800 FKT458766:FKV458800 FUP458766:FUR458800 GEL458766:GEN458800 GOH458766:GOJ458800 GYD458766:GYF458800 HHZ458766:HIB458800 HRV458766:HRX458800 IBR458766:IBT458800 ILN458766:ILP458800 IVJ458766:IVL458800 JFF458766:JFH458800 JPB458766:JPD458800 JYX458766:JYZ458800 KIT458766:KIV458800 KSP458766:KSR458800 LCL458766:LCN458800 LMH458766:LMJ458800 LWD458766:LWF458800 MFZ458766:MGB458800 MPV458766:MPX458800 MZR458766:MZT458800 NJN458766:NJP458800 NTJ458766:NTL458800 ODF458766:ODH458800 ONB458766:OND458800 OWX458766:OWZ458800 PGT458766:PGV458800 PQP458766:PQR458800 QAL458766:QAN458800 QKH458766:QKJ458800 QUD458766:QUF458800 RDZ458766:REB458800 RNV458766:RNX458800 RXR458766:RXT458800 SHN458766:SHP458800 SRJ458766:SRL458800 TBF458766:TBH458800 TLB458766:TLD458800 TUX458766:TUZ458800 UET458766:UEV458800 UOP458766:UOR458800 UYL458766:UYN458800 VIH458766:VIJ458800 VSD458766:VSF458800 WBZ458766:WCB458800 WLV458766:WLX458800 WVR458766:WVT458800 K524302:M524336 JF524302:JH524336 TB524302:TD524336 ACX524302:ACZ524336 AMT524302:AMV524336 AWP524302:AWR524336 BGL524302:BGN524336 BQH524302:BQJ524336 CAD524302:CAF524336 CJZ524302:CKB524336 CTV524302:CTX524336 DDR524302:DDT524336 DNN524302:DNP524336 DXJ524302:DXL524336 EHF524302:EHH524336 ERB524302:ERD524336 FAX524302:FAZ524336 FKT524302:FKV524336 FUP524302:FUR524336 GEL524302:GEN524336 GOH524302:GOJ524336 GYD524302:GYF524336 HHZ524302:HIB524336 HRV524302:HRX524336 IBR524302:IBT524336 ILN524302:ILP524336 IVJ524302:IVL524336 JFF524302:JFH524336 JPB524302:JPD524336 JYX524302:JYZ524336 KIT524302:KIV524336 KSP524302:KSR524336 LCL524302:LCN524336 LMH524302:LMJ524336 LWD524302:LWF524336 MFZ524302:MGB524336 MPV524302:MPX524336 MZR524302:MZT524336 NJN524302:NJP524336 NTJ524302:NTL524336 ODF524302:ODH524336 ONB524302:OND524336 OWX524302:OWZ524336 PGT524302:PGV524336 PQP524302:PQR524336 QAL524302:QAN524336 QKH524302:QKJ524336 QUD524302:QUF524336 RDZ524302:REB524336 RNV524302:RNX524336 RXR524302:RXT524336 SHN524302:SHP524336 SRJ524302:SRL524336 TBF524302:TBH524336 TLB524302:TLD524336 TUX524302:TUZ524336 UET524302:UEV524336 UOP524302:UOR524336 UYL524302:UYN524336 VIH524302:VIJ524336 VSD524302:VSF524336 WBZ524302:WCB524336 WLV524302:WLX524336 WVR524302:WVT524336 K589838:M589872 JF589838:JH589872 TB589838:TD589872 ACX589838:ACZ589872 AMT589838:AMV589872 AWP589838:AWR589872 BGL589838:BGN589872 BQH589838:BQJ589872 CAD589838:CAF589872 CJZ589838:CKB589872 CTV589838:CTX589872 DDR589838:DDT589872 DNN589838:DNP589872 DXJ589838:DXL589872 EHF589838:EHH589872 ERB589838:ERD589872 FAX589838:FAZ589872 FKT589838:FKV589872 FUP589838:FUR589872 GEL589838:GEN589872 GOH589838:GOJ589872 GYD589838:GYF589872 HHZ589838:HIB589872 HRV589838:HRX589872 IBR589838:IBT589872 ILN589838:ILP589872 IVJ589838:IVL589872 JFF589838:JFH589872 JPB589838:JPD589872 JYX589838:JYZ589872 KIT589838:KIV589872 KSP589838:KSR589872 LCL589838:LCN589872 LMH589838:LMJ589872 LWD589838:LWF589872 MFZ589838:MGB589872 MPV589838:MPX589872 MZR589838:MZT589872 NJN589838:NJP589872 NTJ589838:NTL589872 ODF589838:ODH589872 ONB589838:OND589872 OWX589838:OWZ589872 PGT589838:PGV589872 PQP589838:PQR589872 QAL589838:QAN589872 QKH589838:QKJ589872 QUD589838:QUF589872 RDZ589838:REB589872 RNV589838:RNX589872 RXR589838:RXT589872 SHN589838:SHP589872 SRJ589838:SRL589872 TBF589838:TBH589872 TLB589838:TLD589872 TUX589838:TUZ589872 UET589838:UEV589872 UOP589838:UOR589872 UYL589838:UYN589872 VIH589838:VIJ589872 VSD589838:VSF589872 WBZ589838:WCB589872 WLV589838:WLX589872 WVR589838:WVT589872 K655374:M655408 JF655374:JH655408 TB655374:TD655408 ACX655374:ACZ655408 AMT655374:AMV655408 AWP655374:AWR655408 BGL655374:BGN655408 BQH655374:BQJ655408 CAD655374:CAF655408 CJZ655374:CKB655408 CTV655374:CTX655408 DDR655374:DDT655408 DNN655374:DNP655408 DXJ655374:DXL655408 EHF655374:EHH655408 ERB655374:ERD655408 FAX655374:FAZ655408 FKT655374:FKV655408 FUP655374:FUR655408 GEL655374:GEN655408 GOH655374:GOJ655408 GYD655374:GYF655408 HHZ655374:HIB655408 HRV655374:HRX655408 IBR655374:IBT655408 ILN655374:ILP655408 IVJ655374:IVL655408 JFF655374:JFH655408 JPB655374:JPD655408 JYX655374:JYZ655408 KIT655374:KIV655408 KSP655374:KSR655408 LCL655374:LCN655408 LMH655374:LMJ655408 LWD655374:LWF655408 MFZ655374:MGB655408 MPV655374:MPX655408 MZR655374:MZT655408 NJN655374:NJP655408 NTJ655374:NTL655408 ODF655374:ODH655408 ONB655374:OND655408 OWX655374:OWZ655408 PGT655374:PGV655408 PQP655374:PQR655408 QAL655374:QAN655408 QKH655374:QKJ655408 QUD655374:QUF655408 RDZ655374:REB655408 RNV655374:RNX655408 RXR655374:RXT655408 SHN655374:SHP655408 SRJ655374:SRL655408 TBF655374:TBH655408 TLB655374:TLD655408 TUX655374:TUZ655408 UET655374:UEV655408 UOP655374:UOR655408 UYL655374:UYN655408 VIH655374:VIJ655408 VSD655374:VSF655408 WBZ655374:WCB655408 WLV655374:WLX655408 WVR655374:WVT655408 K720910:M720944 JF720910:JH720944 TB720910:TD720944 ACX720910:ACZ720944 AMT720910:AMV720944 AWP720910:AWR720944 BGL720910:BGN720944 BQH720910:BQJ720944 CAD720910:CAF720944 CJZ720910:CKB720944 CTV720910:CTX720944 DDR720910:DDT720944 DNN720910:DNP720944 DXJ720910:DXL720944 EHF720910:EHH720944 ERB720910:ERD720944 FAX720910:FAZ720944 FKT720910:FKV720944 FUP720910:FUR720944 GEL720910:GEN720944 GOH720910:GOJ720944 GYD720910:GYF720944 HHZ720910:HIB720944 HRV720910:HRX720944 IBR720910:IBT720944 ILN720910:ILP720944 IVJ720910:IVL720944 JFF720910:JFH720944 JPB720910:JPD720944 JYX720910:JYZ720944 KIT720910:KIV720944 KSP720910:KSR720944 LCL720910:LCN720944 LMH720910:LMJ720944 LWD720910:LWF720944 MFZ720910:MGB720944 MPV720910:MPX720944 MZR720910:MZT720944 NJN720910:NJP720944 NTJ720910:NTL720944 ODF720910:ODH720944 ONB720910:OND720944 OWX720910:OWZ720944 PGT720910:PGV720944 PQP720910:PQR720944 QAL720910:QAN720944 QKH720910:QKJ720944 QUD720910:QUF720944 RDZ720910:REB720944 RNV720910:RNX720944 RXR720910:RXT720944 SHN720910:SHP720944 SRJ720910:SRL720944 TBF720910:TBH720944 TLB720910:TLD720944 TUX720910:TUZ720944 UET720910:UEV720944 UOP720910:UOR720944 UYL720910:UYN720944 VIH720910:VIJ720944 VSD720910:VSF720944 WBZ720910:WCB720944 WLV720910:WLX720944 WVR720910:WVT720944 K786446:M786480 JF786446:JH786480 TB786446:TD786480 ACX786446:ACZ786480 AMT786446:AMV786480 AWP786446:AWR786480 BGL786446:BGN786480 BQH786446:BQJ786480 CAD786446:CAF786480 CJZ786446:CKB786480 CTV786446:CTX786480 DDR786446:DDT786480 DNN786446:DNP786480 DXJ786446:DXL786480 EHF786446:EHH786480 ERB786446:ERD786480 FAX786446:FAZ786480 FKT786446:FKV786480 FUP786446:FUR786480 GEL786446:GEN786480 GOH786446:GOJ786480 GYD786446:GYF786480 HHZ786446:HIB786480 HRV786446:HRX786480 IBR786446:IBT786480 ILN786446:ILP786480 IVJ786446:IVL786480 JFF786446:JFH786480 JPB786446:JPD786480 JYX786446:JYZ786480 KIT786446:KIV786480 KSP786446:KSR786480 LCL786446:LCN786480 LMH786446:LMJ786480 LWD786446:LWF786480 MFZ786446:MGB786480 MPV786446:MPX786480 MZR786446:MZT786480 NJN786446:NJP786480 NTJ786446:NTL786480 ODF786446:ODH786480 ONB786446:OND786480 OWX786446:OWZ786480 PGT786446:PGV786480 PQP786446:PQR786480 QAL786446:QAN786480 QKH786446:QKJ786480 QUD786446:QUF786480 RDZ786446:REB786480 RNV786446:RNX786480 RXR786446:RXT786480 SHN786446:SHP786480 SRJ786446:SRL786480 TBF786446:TBH786480 TLB786446:TLD786480 TUX786446:TUZ786480 UET786446:UEV786480 UOP786446:UOR786480 UYL786446:UYN786480 VIH786446:VIJ786480 VSD786446:VSF786480 WBZ786446:WCB786480 WLV786446:WLX786480 WVR786446:WVT786480 K851982:M852016 JF851982:JH852016 TB851982:TD852016 ACX851982:ACZ852016 AMT851982:AMV852016 AWP851982:AWR852016 BGL851982:BGN852016 BQH851982:BQJ852016 CAD851982:CAF852016 CJZ851982:CKB852016 CTV851982:CTX852016 DDR851982:DDT852016 DNN851982:DNP852016 DXJ851982:DXL852016 EHF851982:EHH852016 ERB851982:ERD852016 FAX851982:FAZ852016 FKT851982:FKV852016 FUP851982:FUR852016 GEL851982:GEN852016 GOH851982:GOJ852016 GYD851982:GYF852016 HHZ851982:HIB852016 HRV851982:HRX852016 IBR851982:IBT852016 ILN851982:ILP852016 IVJ851982:IVL852016 JFF851982:JFH852016 JPB851982:JPD852016 JYX851982:JYZ852016 KIT851982:KIV852016 KSP851982:KSR852016 LCL851982:LCN852016 LMH851982:LMJ852016 LWD851982:LWF852016 MFZ851982:MGB852016 MPV851982:MPX852016 MZR851982:MZT852016 NJN851982:NJP852016 NTJ851982:NTL852016 ODF851982:ODH852016 ONB851982:OND852016 OWX851982:OWZ852016 PGT851982:PGV852016 PQP851982:PQR852016 QAL851982:QAN852016 QKH851982:QKJ852016 QUD851982:QUF852016 RDZ851982:REB852016 RNV851982:RNX852016 RXR851982:RXT852016 SHN851982:SHP852016 SRJ851982:SRL852016 TBF851982:TBH852016 TLB851982:TLD852016 TUX851982:TUZ852016 UET851982:UEV852016 UOP851982:UOR852016 UYL851982:UYN852016 VIH851982:VIJ852016 VSD851982:VSF852016 WBZ851982:WCB852016 WLV851982:WLX852016 WVR851982:WVT852016 K917518:M917552 JF917518:JH917552 TB917518:TD917552 ACX917518:ACZ917552 AMT917518:AMV917552 AWP917518:AWR917552 BGL917518:BGN917552 BQH917518:BQJ917552 CAD917518:CAF917552 CJZ917518:CKB917552 CTV917518:CTX917552 DDR917518:DDT917552 DNN917518:DNP917552 DXJ917518:DXL917552 EHF917518:EHH917552 ERB917518:ERD917552 FAX917518:FAZ917552 FKT917518:FKV917552 FUP917518:FUR917552 GEL917518:GEN917552 GOH917518:GOJ917552 GYD917518:GYF917552 HHZ917518:HIB917552 HRV917518:HRX917552 IBR917518:IBT917552 ILN917518:ILP917552 IVJ917518:IVL917552 JFF917518:JFH917552 JPB917518:JPD917552 JYX917518:JYZ917552 KIT917518:KIV917552 KSP917518:KSR917552 LCL917518:LCN917552 LMH917518:LMJ917552 LWD917518:LWF917552 MFZ917518:MGB917552 MPV917518:MPX917552 MZR917518:MZT917552 NJN917518:NJP917552 NTJ917518:NTL917552 ODF917518:ODH917552 ONB917518:OND917552 OWX917518:OWZ917552 PGT917518:PGV917552 PQP917518:PQR917552 QAL917518:QAN917552 QKH917518:QKJ917552 QUD917518:QUF917552 RDZ917518:REB917552 RNV917518:RNX917552 RXR917518:RXT917552 SHN917518:SHP917552 SRJ917518:SRL917552 TBF917518:TBH917552 TLB917518:TLD917552 TUX917518:TUZ917552 UET917518:UEV917552 UOP917518:UOR917552 UYL917518:UYN917552 VIH917518:VIJ917552 VSD917518:VSF917552 WBZ917518:WCB917552 WLV917518:WLX917552 WVR917518:WVT917552 K983054:M983088 JF983054:JH983088 TB983054:TD983088 ACX983054:ACZ983088 AMT983054:AMV983088 AWP983054:AWR983088 BGL983054:BGN983088 BQH983054:BQJ983088 CAD983054:CAF983088 CJZ983054:CKB983088 CTV983054:CTX983088 DDR983054:DDT983088 DNN983054:DNP983088 DXJ983054:DXL983088 EHF983054:EHH983088 ERB983054:ERD983088 FAX983054:FAZ983088 FKT983054:FKV983088 FUP983054:FUR983088 GEL983054:GEN983088 GOH983054:GOJ983088 GYD983054:GYF983088 HHZ983054:HIB983088 HRV983054:HRX983088 IBR983054:IBT983088 ILN983054:ILP983088 IVJ983054:IVL983088 JFF983054:JFH983088 JPB983054:JPD983088 JYX983054:JYZ983088 KIT983054:KIV983088 KSP983054:KSR983088 LCL983054:LCN983088 LMH983054:LMJ983088 LWD983054:LWF983088 MFZ983054:MGB983088 MPV983054:MPX983088 MZR983054:MZT983088 NJN983054:NJP983088 NTJ983054:NTL983088 ODF983054:ODH983088 ONB983054:OND983088 OWX983054:OWZ983088 PGT983054:PGV983088 PQP983054:PQR983088 QAL983054:QAN983088 QKH983054:QKJ983088 QUD983054:QUF983088 RDZ983054:REB983088 RNV983054:RNX983088 RXR983054:RXT983088 SHN983054:SHP983088 SRJ983054:SRL983088 TBF983054:TBH983088 TLB983054:TLD983088 TUX983054:TUZ983088 UET983054:UEV983088 UOP983054:UOR983088 UYL983054:UYN983088 VIH983054:VIJ983088 VSD983054:VSF983088 WBZ983054:WCB983088 WLV983054:WLX983088 WVR983054:WVT983088 Q5:S49 JI5:JN49 TE5:TJ49 ADA5:ADF49 AMW5:ANB49 AWS5:AWX49 BGO5:BGT49 BQK5:BQP49 CAG5:CAL49 CKC5:CKH49 CTY5:CUD49 DDU5:DDZ49 DNQ5:DNV49 DXM5:DXR49 EHI5:EHN49 ERE5:ERJ49 FBA5:FBF49 FKW5:FLB49 FUS5:FUX49 GEO5:GET49 GOK5:GOP49 GYG5:GYL49 HIC5:HIH49 HRY5:HSD49 IBU5:IBZ49 ILQ5:ILV49 IVM5:IVR49 JFI5:JFN49 JPE5:JPJ49 JZA5:JZF49 KIW5:KJB49 KSS5:KSX49 LCO5:LCT49 LMK5:LMP49 LWG5:LWL49 MGC5:MGH49 MPY5:MQD49 MZU5:MZZ49 NJQ5:NJV49 NTM5:NTR49 ODI5:ODN49 ONE5:ONJ49 OXA5:OXF49 PGW5:PHB49 PQS5:PQX49 QAO5:QAT49 QKK5:QKP49 QUG5:QUL49 REC5:REH49 RNY5:ROD49 RXU5:RXZ49 SHQ5:SHV49 SRM5:SRR49 TBI5:TBN49 TLE5:TLJ49 TVA5:TVF49 UEW5:UFB49 UOS5:UOX49 UYO5:UYT49 VIK5:VIP49 VSG5:VSL49 WCC5:WCH49 WLY5:WMD49 WVU5:WVZ49 Q65550:V65584 JL65550:JQ65584 TH65550:TM65584 ADD65550:ADI65584 AMZ65550:ANE65584 AWV65550:AXA65584 BGR65550:BGW65584 BQN65550:BQS65584 CAJ65550:CAO65584 CKF65550:CKK65584 CUB65550:CUG65584 DDX65550:DEC65584 DNT65550:DNY65584 DXP65550:DXU65584 EHL65550:EHQ65584 ERH65550:ERM65584 FBD65550:FBI65584 FKZ65550:FLE65584 FUV65550:FVA65584 GER65550:GEW65584 GON65550:GOS65584 GYJ65550:GYO65584 HIF65550:HIK65584 HSB65550:HSG65584 IBX65550:ICC65584 ILT65550:ILY65584 IVP65550:IVU65584 JFL65550:JFQ65584 JPH65550:JPM65584 JZD65550:JZI65584 KIZ65550:KJE65584 KSV65550:KTA65584 LCR65550:LCW65584 LMN65550:LMS65584 LWJ65550:LWO65584 MGF65550:MGK65584 MQB65550:MQG65584 MZX65550:NAC65584 NJT65550:NJY65584 NTP65550:NTU65584 ODL65550:ODQ65584 ONH65550:ONM65584 OXD65550:OXI65584 PGZ65550:PHE65584 PQV65550:PRA65584 QAR65550:QAW65584 QKN65550:QKS65584 QUJ65550:QUO65584 REF65550:REK65584 ROB65550:ROG65584 RXX65550:RYC65584 SHT65550:SHY65584 SRP65550:SRU65584 TBL65550:TBQ65584 TLH65550:TLM65584 TVD65550:TVI65584 UEZ65550:UFE65584 UOV65550:UPA65584 UYR65550:UYW65584 VIN65550:VIS65584 VSJ65550:VSO65584 WCF65550:WCK65584 WMB65550:WMG65584 WVX65550:WWC65584 Q131086:V131120 JL131086:JQ131120 TH131086:TM131120 ADD131086:ADI131120 AMZ131086:ANE131120 AWV131086:AXA131120 BGR131086:BGW131120 BQN131086:BQS131120 CAJ131086:CAO131120 CKF131086:CKK131120 CUB131086:CUG131120 DDX131086:DEC131120 DNT131086:DNY131120 DXP131086:DXU131120 EHL131086:EHQ131120 ERH131086:ERM131120 FBD131086:FBI131120 FKZ131086:FLE131120 FUV131086:FVA131120 GER131086:GEW131120 GON131086:GOS131120 GYJ131086:GYO131120 HIF131086:HIK131120 HSB131086:HSG131120 IBX131086:ICC131120 ILT131086:ILY131120 IVP131086:IVU131120 JFL131086:JFQ131120 JPH131086:JPM131120 JZD131086:JZI131120 KIZ131086:KJE131120 KSV131086:KTA131120 LCR131086:LCW131120 LMN131086:LMS131120 LWJ131086:LWO131120 MGF131086:MGK131120 MQB131086:MQG131120 MZX131086:NAC131120 NJT131086:NJY131120 NTP131086:NTU131120 ODL131086:ODQ131120 ONH131086:ONM131120 OXD131086:OXI131120 PGZ131086:PHE131120 PQV131086:PRA131120 QAR131086:QAW131120 QKN131086:QKS131120 QUJ131086:QUO131120 REF131086:REK131120 ROB131086:ROG131120 RXX131086:RYC131120 SHT131086:SHY131120 SRP131086:SRU131120 TBL131086:TBQ131120 TLH131086:TLM131120 TVD131086:TVI131120 UEZ131086:UFE131120 UOV131086:UPA131120 UYR131086:UYW131120 VIN131086:VIS131120 VSJ131086:VSO131120 WCF131086:WCK131120 WMB131086:WMG131120 WVX131086:WWC131120 Q196622:V196656 JL196622:JQ196656 TH196622:TM196656 ADD196622:ADI196656 AMZ196622:ANE196656 AWV196622:AXA196656 BGR196622:BGW196656 BQN196622:BQS196656 CAJ196622:CAO196656 CKF196622:CKK196656 CUB196622:CUG196656 DDX196622:DEC196656 DNT196622:DNY196656 DXP196622:DXU196656 EHL196622:EHQ196656 ERH196622:ERM196656 FBD196622:FBI196656 FKZ196622:FLE196656 FUV196622:FVA196656 GER196622:GEW196656 GON196622:GOS196656 GYJ196622:GYO196656 HIF196622:HIK196656 HSB196622:HSG196656 IBX196622:ICC196656 ILT196622:ILY196656 IVP196622:IVU196656 JFL196622:JFQ196656 JPH196622:JPM196656 JZD196622:JZI196656 KIZ196622:KJE196656 KSV196622:KTA196656 LCR196622:LCW196656 LMN196622:LMS196656 LWJ196622:LWO196656 MGF196622:MGK196656 MQB196622:MQG196656 MZX196622:NAC196656 NJT196622:NJY196656 NTP196622:NTU196656 ODL196622:ODQ196656 ONH196622:ONM196656 OXD196622:OXI196656 PGZ196622:PHE196656 PQV196622:PRA196656 QAR196622:QAW196656 QKN196622:QKS196656 QUJ196622:QUO196656 REF196622:REK196656 ROB196622:ROG196656 RXX196622:RYC196656 SHT196622:SHY196656 SRP196622:SRU196656 TBL196622:TBQ196656 TLH196622:TLM196656 TVD196622:TVI196656 UEZ196622:UFE196656 UOV196622:UPA196656 UYR196622:UYW196656 VIN196622:VIS196656 VSJ196622:VSO196656 WCF196622:WCK196656 WMB196622:WMG196656 WVX196622:WWC196656 Q262158:V262192 JL262158:JQ262192 TH262158:TM262192 ADD262158:ADI262192 AMZ262158:ANE262192 AWV262158:AXA262192 BGR262158:BGW262192 BQN262158:BQS262192 CAJ262158:CAO262192 CKF262158:CKK262192 CUB262158:CUG262192 DDX262158:DEC262192 DNT262158:DNY262192 DXP262158:DXU262192 EHL262158:EHQ262192 ERH262158:ERM262192 FBD262158:FBI262192 FKZ262158:FLE262192 FUV262158:FVA262192 GER262158:GEW262192 GON262158:GOS262192 GYJ262158:GYO262192 HIF262158:HIK262192 HSB262158:HSG262192 IBX262158:ICC262192 ILT262158:ILY262192 IVP262158:IVU262192 JFL262158:JFQ262192 JPH262158:JPM262192 JZD262158:JZI262192 KIZ262158:KJE262192 KSV262158:KTA262192 LCR262158:LCW262192 LMN262158:LMS262192 LWJ262158:LWO262192 MGF262158:MGK262192 MQB262158:MQG262192 MZX262158:NAC262192 NJT262158:NJY262192 NTP262158:NTU262192 ODL262158:ODQ262192 ONH262158:ONM262192 OXD262158:OXI262192 PGZ262158:PHE262192 PQV262158:PRA262192 QAR262158:QAW262192 QKN262158:QKS262192 QUJ262158:QUO262192 REF262158:REK262192 ROB262158:ROG262192 RXX262158:RYC262192 SHT262158:SHY262192 SRP262158:SRU262192 TBL262158:TBQ262192 TLH262158:TLM262192 TVD262158:TVI262192 UEZ262158:UFE262192 UOV262158:UPA262192 UYR262158:UYW262192 VIN262158:VIS262192 VSJ262158:VSO262192 WCF262158:WCK262192 WMB262158:WMG262192 WVX262158:WWC262192 Q327694:V327728 JL327694:JQ327728 TH327694:TM327728 ADD327694:ADI327728 AMZ327694:ANE327728 AWV327694:AXA327728 BGR327694:BGW327728 BQN327694:BQS327728 CAJ327694:CAO327728 CKF327694:CKK327728 CUB327694:CUG327728 DDX327694:DEC327728 DNT327694:DNY327728 DXP327694:DXU327728 EHL327694:EHQ327728 ERH327694:ERM327728 FBD327694:FBI327728 FKZ327694:FLE327728 FUV327694:FVA327728 GER327694:GEW327728 GON327694:GOS327728 GYJ327694:GYO327728 HIF327694:HIK327728 HSB327694:HSG327728 IBX327694:ICC327728 ILT327694:ILY327728 IVP327694:IVU327728 JFL327694:JFQ327728 JPH327694:JPM327728 JZD327694:JZI327728 KIZ327694:KJE327728 KSV327694:KTA327728 LCR327694:LCW327728 LMN327694:LMS327728 LWJ327694:LWO327728 MGF327694:MGK327728 MQB327694:MQG327728 MZX327694:NAC327728 NJT327694:NJY327728 NTP327694:NTU327728 ODL327694:ODQ327728 ONH327694:ONM327728 OXD327694:OXI327728 PGZ327694:PHE327728 PQV327694:PRA327728 QAR327694:QAW327728 QKN327694:QKS327728 QUJ327694:QUO327728 REF327694:REK327728 ROB327694:ROG327728 RXX327694:RYC327728 SHT327694:SHY327728 SRP327694:SRU327728 TBL327694:TBQ327728 TLH327694:TLM327728 TVD327694:TVI327728 UEZ327694:UFE327728 UOV327694:UPA327728 UYR327694:UYW327728 VIN327694:VIS327728 VSJ327694:VSO327728 WCF327694:WCK327728 WMB327694:WMG327728 WVX327694:WWC327728 Q393230:V393264 JL393230:JQ393264 TH393230:TM393264 ADD393230:ADI393264 AMZ393230:ANE393264 AWV393230:AXA393264 BGR393230:BGW393264 BQN393230:BQS393264 CAJ393230:CAO393264 CKF393230:CKK393264 CUB393230:CUG393264 DDX393230:DEC393264 DNT393230:DNY393264 DXP393230:DXU393264 EHL393230:EHQ393264 ERH393230:ERM393264 FBD393230:FBI393264 FKZ393230:FLE393264 FUV393230:FVA393264 GER393230:GEW393264 GON393230:GOS393264 GYJ393230:GYO393264 HIF393230:HIK393264 HSB393230:HSG393264 IBX393230:ICC393264 ILT393230:ILY393264 IVP393230:IVU393264 JFL393230:JFQ393264 JPH393230:JPM393264 JZD393230:JZI393264 KIZ393230:KJE393264 KSV393230:KTA393264 LCR393230:LCW393264 LMN393230:LMS393264 LWJ393230:LWO393264 MGF393230:MGK393264 MQB393230:MQG393264 MZX393230:NAC393264 NJT393230:NJY393264 NTP393230:NTU393264 ODL393230:ODQ393264 ONH393230:ONM393264 OXD393230:OXI393264 PGZ393230:PHE393264 PQV393230:PRA393264 QAR393230:QAW393264 QKN393230:QKS393264 QUJ393230:QUO393264 REF393230:REK393264 ROB393230:ROG393264 RXX393230:RYC393264 SHT393230:SHY393264 SRP393230:SRU393264 TBL393230:TBQ393264 TLH393230:TLM393264 TVD393230:TVI393264 UEZ393230:UFE393264 UOV393230:UPA393264 UYR393230:UYW393264 VIN393230:VIS393264 VSJ393230:VSO393264 WCF393230:WCK393264 WMB393230:WMG393264 WVX393230:WWC393264 Q458766:V458800 JL458766:JQ458800 TH458766:TM458800 ADD458766:ADI458800 AMZ458766:ANE458800 AWV458766:AXA458800 BGR458766:BGW458800 BQN458766:BQS458800 CAJ458766:CAO458800 CKF458766:CKK458800 CUB458766:CUG458800 DDX458766:DEC458800 DNT458766:DNY458800 DXP458766:DXU458800 EHL458766:EHQ458800 ERH458766:ERM458800 FBD458766:FBI458800 FKZ458766:FLE458800 FUV458766:FVA458800 GER458766:GEW458800 GON458766:GOS458800 GYJ458766:GYO458800 HIF458766:HIK458800 HSB458766:HSG458800 IBX458766:ICC458800 ILT458766:ILY458800 IVP458766:IVU458800 JFL458766:JFQ458800 JPH458766:JPM458800 JZD458766:JZI458800 KIZ458766:KJE458800 KSV458766:KTA458800 LCR458766:LCW458800 LMN458766:LMS458800 LWJ458766:LWO458800 MGF458766:MGK458800 MQB458766:MQG458800 MZX458766:NAC458800 NJT458766:NJY458800 NTP458766:NTU458800 ODL458766:ODQ458800 ONH458766:ONM458800 OXD458766:OXI458800 PGZ458766:PHE458800 PQV458766:PRA458800 QAR458766:QAW458800 QKN458766:QKS458800 QUJ458766:QUO458800 REF458766:REK458800 ROB458766:ROG458800 RXX458766:RYC458800 SHT458766:SHY458800 SRP458766:SRU458800 TBL458766:TBQ458800 TLH458766:TLM458800 TVD458766:TVI458800 UEZ458766:UFE458800 UOV458766:UPA458800 UYR458766:UYW458800 VIN458766:VIS458800 VSJ458766:VSO458800 WCF458766:WCK458800 WMB458766:WMG458800 WVX458766:WWC458800 Q524302:V524336 JL524302:JQ524336 TH524302:TM524336 ADD524302:ADI524336 AMZ524302:ANE524336 AWV524302:AXA524336 BGR524302:BGW524336 BQN524302:BQS524336 CAJ524302:CAO524336 CKF524302:CKK524336 CUB524302:CUG524336 DDX524302:DEC524336 DNT524302:DNY524336 DXP524302:DXU524336 EHL524302:EHQ524336 ERH524302:ERM524336 FBD524302:FBI524336 FKZ524302:FLE524336 FUV524302:FVA524336 GER524302:GEW524336 GON524302:GOS524336 GYJ524302:GYO524336 HIF524302:HIK524336 HSB524302:HSG524336 IBX524302:ICC524336 ILT524302:ILY524336 IVP524302:IVU524336 JFL524302:JFQ524336 JPH524302:JPM524336 JZD524302:JZI524336 KIZ524302:KJE524336 KSV524302:KTA524336 LCR524302:LCW524336 LMN524302:LMS524336 LWJ524302:LWO524336 MGF524302:MGK524336 MQB524302:MQG524336 MZX524302:NAC524336 NJT524302:NJY524336 NTP524302:NTU524336 ODL524302:ODQ524336 ONH524302:ONM524336 OXD524302:OXI524336 PGZ524302:PHE524336 PQV524302:PRA524336 QAR524302:QAW524336 QKN524302:QKS524336 QUJ524302:QUO524336 REF524302:REK524336 ROB524302:ROG524336 RXX524302:RYC524336 SHT524302:SHY524336 SRP524302:SRU524336 TBL524302:TBQ524336 TLH524302:TLM524336 TVD524302:TVI524336 UEZ524302:UFE524336 UOV524302:UPA524336 UYR524302:UYW524336 VIN524302:VIS524336 VSJ524302:VSO524336 WCF524302:WCK524336 WMB524302:WMG524336 WVX524302:WWC524336 Q589838:V589872 JL589838:JQ589872 TH589838:TM589872 ADD589838:ADI589872 AMZ589838:ANE589872 AWV589838:AXA589872 BGR589838:BGW589872 BQN589838:BQS589872 CAJ589838:CAO589872 CKF589838:CKK589872 CUB589838:CUG589872 DDX589838:DEC589872 DNT589838:DNY589872 DXP589838:DXU589872 EHL589838:EHQ589872 ERH589838:ERM589872 FBD589838:FBI589872 FKZ589838:FLE589872 FUV589838:FVA589872 GER589838:GEW589872 GON589838:GOS589872 GYJ589838:GYO589872 HIF589838:HIK589872 HSB589838:HSG589872 IBX589838:ICC589872 ILT589838:ILY589872 IVP589838:IVU589872 JFL589838:JFQ589872 JPH589838:JPM589872 JZD589838:JZI589872 KIZ589838:KJE589872 KSV589838:KTA589872 LCR589838:LCW589872 LMN589838:LMS589872 LWJ589838:LWO589872 MGF589838:MGK589872 MQB589838:MQG589872 MZX589838:NAC589872 NJT589838:NJY589872 NTP589838:NTU589872 ODL589838:ODQ589872 ONH589838:ONM589872 OXD589838:OXI589872 PGZ589838:PHE589872 PQV589838:PRA589872 QAR589838:QAW589872 QKN589838:QKS589872 QUJ589838:QUO589872 REF589838:REK589872 ROB589838:ROG589872 RXX589838:RYC589872 SHT589838:SHY589872 SRP589838:SRU589872 TBL589838:TBQ589872 TLH589838:TLM589872 TVD589838:TVI589872 UEZ589838:UFE589872 UOV589838:UPA589872 UYR589838:UYW589872 VIN589838:VIS589872 VSJ589838:VSO589872 WCF589838:WCK589872 WMB589838:WMG589872 WVX589838:WWC589872 Q655374:V655408 JL655374:JQ655408 TH655374:TM655408 ADD655374:ADI655408 AMZ655374:ANE655408 AWV655374:AXA655408 BGR655374:BGW655408 BQN655374:BQS655408 CAJ655374:CAO655408 CKF655374:CKK655408 CUB655374:CUG655408 DDX655374:DEC655408 DNT655374:DNY655408 DXP655374:DXU655408 EHL655374:EHQ655408 ERH655374:ERM655408 FBD655374:FBI655408 FKZ655374:FLE655408 FUV655374:FVA655408 GER655374:GEW655408 GON655374:GOS655408 GYJ655374:GYO655408 HIF655374:HIK655408 HSB655374:HSG655408 IBX655374:ICC655408 ILT655374:ILY655408 IVP655374:IVU655408 JFL655374:JFQ655408 JPH655374:JPM655408 JZD655374:JZI655408 KIZ655374:KJE655408 KSV655374:KTA655408 LCR655374:LCW655408 LMN655374:LMS655408 LWJ655374:LWO655408 MGF655374:MGK655408 MQB655374:MQG655408 MZX655374:NAC655408 NJT655374:NJY655408 NTP655374:NTU655408 ODL655374:ODQ655408 ONH655374:ONM655408 OXD655374:OXI655408 PGZ655374:PHE655408 PQV655374:PRA655408 QAR655374:QAW655408 QKN655374:QKS655408 QUJ655374:QUO655408 REF655374:REK655408 ROB655374:ROG655408 RXX655374:RYC655408 SHT655374:SHY655408 SRP655374:SRU655408 TBL655374:TBQ655408 TLH655374:TLM655408 TVD655374:TVI655408 UEZ655374:UFE655408 UOV655374:UPA655408 UYR655374:UYW655408 VIN655374:VIS655408 VSJ655374:VSO655408 WCF655374:WCK655408 WMB655374:WMG655408 WVX655374:WWC655408 Q720910:V720944 JL720910:JQ720944 TH720910:TM720944 ADD720910:ADI720944 AMZ720910:ANE720944 AWV720910:AXA720944 BGR720910:BGW720944 BQN720910:BQS720944 CAJ720910:CAO720944 CKF720910:CKK720944 CUB720910:CUG720944 DDX720910:DEC720944 DNT720910:DNY720944 DXP720910:DXU720944 EHL720910:EHQ720944 ERH720910:ERM720944 FBD720910:FBI720944 FKZ720910:FLE720944 FUV720910:FVA720944 GER720910:GEW720944 GON720910:GOS720944 GYJ720910:GYO720944 HIF720910:HIK720944 HSB720910:HSG720944 IBX720910:ICC720944 ILT720910:ILY720944 IVP720910:IVU720944 JFL720910:JFQ720944 JPH720910:JPM720944 JZD720910:JZI720944 KIZ720910:KJE720944 KSV720910:KTA720944 LCR720910:LCW720944 LMN720910:LMS720944 LWJ720910:LWO720944 MGF720910:MGK720944 MQB720910:MQG720944 MZX720910:NAC720944 NJT720910:NJY720944 NTP720910:NTU720944 ODL720910:ODQ720944 ONH720910:ONM720944 OXD720910:OXI720944 PGZ720910:PHE720944 PQV720910:PRA720944 QAR720910:QAW720944 QKN720910:QKS720944 QUJ720910:QUO720944 REF720910:REK720944 ROB720910:ROG720944 RXX720910:RYC720944 SHT720910:SHY720944 SRP720910:SRU720944 TBL720910:TBQ720944 TLH720910:TLM720944 TVD720910:TVI720944 UEZ720910:UFE720944 UOV720910:UPA720944 UYR720910:UYW720944 VIN720910:VIS720944 VSJ720910:VSO720944 WCF720910:WCK720944 WMB720910:WMG720944 WVX720910:WWC720944 Q786446:V786480 JL786446:JQ786480 TH786446:TM786480 ADD786446:ADI786480 AMZ786446:ANE786480 AWV786446:AXA786480 BGR786446:BGW786480 BQN786446:BQS786480 CAJ786446:CAO786480 CKF786446:CKK786480 CUB786446:CUG786480 DDX786446:DEC786480 DNT786446:DNY786480 DXP786446:DXU786480 EHL786446:EHQ786480 ERH786446:ERM786480 FBD786446:FBI786480 FKZ786446:FLE786480 FUV786446:FVA786480 GER786446:GEW786480 GON786446:GOS786480 GYJ786446:GYO786480 HIF786446:HIK786480 HSB786446:HSG786480 IBX786446:ICC786480 ILT786446:ILY786480 IVP786446:IVU786480 JFL786446:JFQ786480 JPH786446:JPM786480 JZD786446:JZI786480 KIZ786446:KJE786480 KSV786446:KTA786480 LCR786446:LCW786480 LMN786446:LMS786480 LWJ786446:LWO786480 MGF786446:MGK786480 MQB786446:MQG786480 MZX786446:NAC786480 NJT786446:NJY786480 NTP786446:NTU786480 ODL786446:ODQ786480 ONH786446:ONM786480 OXD786446:OXI786480 PGZ786446:PHE786480 PQV786446:PRA786480 QAR786446:QAW786480 QKN786446:QKS786480 QUJ786446:QUO786480 REF786446:REK786480 ROB786446:ROG786480 RXX786446:RYC786480 SHT786446:SHY786480 SRP786446:SRU786480 TBL786446:TBQ786480 TLH786446:TLM786480 TVD786446:TVI786480 UEZ786446:UFE786480 UOV786446:UPA786480 UYR786446:UYW786480 VIN786446:VIS786480 VSJ786446:VSO786480 WCF786446:WCK786480 WMB786446:WMG786480 WVX786446:WWC786480 Q851982:V852016 JL851982:JQ852016 TH851982:TM852016 ADD851982:ADI852016 AMZ851982:ANE852016 AWV851982:AXA852016 BGR851982:BGW852016 BQN851982:BQS852016 CAJ851982:CAO852016 CKF851982:CKK852016 CUB851982:CUG852016 DDX851982:DEC852016 DNT851982:DNY852016 DXP851982:DXU852016 EHL851982:EHQ852016 ERH851982:ERM852016 FBD851982:FBI852016 FKZ851982:FLE852016 FUV851982:FVA852016 GER851982:GEW852016 GON851982:GOS852016 GYJ851982:GYO852016 HIF851982:HIK852016 HSB851982:HSG852016 IBX851982:ICC852016 ILT851982:ILY852016 IVP851982:IVU852016 JFL851982:JFQ852016 JPH851982:JPM852016 JZD851982:JZI852016 KIZ851982:KJE852016 KSV851982:KTA852016 LCR851982:LCW852016 LMN851982:LMS852016 LWJ851982:LWO852016 MGF851982:MGK852016 MQB851982:MQG852016 MZX851982:NAC852016 NJT851982:NJY852016 NTP851982:NTU852016 ODL851982:ODQ852016 ONH851982:ONM852016 OXD851982:OXI852016 PGZ851982:PHE852016 PQV851982:PRA852016 QAR851982:QAW852016 QKN851982:QKS852016 QUJ851982:QUO852016 REF851982:REK852016 ROB851982:ROG852016 RXX851982:RYC852016 SHT851982:SHY852016 SRP851982:SRU852016 TBL851982:TBQ852016 TLH851982:TLM852016 TVD851982:TVI852016 UEZ851982:UFE852016 UOV851982:UPA852016 UYR851982:UYW852016 VIN851982:VIS852016 VSJ851982:VSO852016 WCF851982:WCK852016 WMB851982:WMG852016 WVX851982:WWC852016 Q917518:V917552 JL917518:JQ917552 TH917518:TM917552 ADD917518:ADI917552 AMZ917518:ANE917552 AWV917518:AXA917552 BGR917518:BGW917552 BQN917518:BQS917552 CAJ917518:CAO917552 CKF917518:CKK917552 CUB917518:CUG917552 DDX917518:DEC917552 DNT917518:DNY917552 DXP917518:DXU917552 EHL917518:EHQ917552 ERH917518:ERM917552 FBD917518:FBI917552 FKZ917518:FLE917552 FUV917518:FVA917552 GER917518:GEW917552 GON917518:GOS917552 GYJ917518:GYO917552 HIF917518:HIK917552 HSB917518:HSG917552 IBX917518:ICC917552 ILT917518:ILY917552 IVP917518:IVU917552 JFL917518:JFQ917552 JPH917518:JPM917552 JZD917518:JZI917552 KIZ917518:KJE917552 KSV917518:KTA917552 LCR917518:LCW917552 LMN917518:LMS917552 LWJ917518:LWO917552 MGF917518:MGK917552 MQB917518:MQG917552 MZX917518:NAC917552 NJT917518:NJY917552 NTP917518:NTU917552 ODL917518:ODQ917552 ONH917518:ONM917552 OXD917518:OXI917552 PGZ917518:PHE917552 PQV917518:PRA917552 QAR917518:QAW917552 QKN917518:QKS917552 QUJ917518:QUO917552 REF917518:REK917552 ROB917518:ROG917552 RXX917518:RYC917552 SHT917518:SHY917552 SRP917518:SRU917552 TBL917518:TBQ917552 TLH917518:TLM917552 TVD917518:TVI917552 UEZ917518:UFE917552 UOV917518:UPA917552 UYR917518:UYW917552 VIN917518:VIS917552 VSJ917518:VSO917552 WCF917518:WCK917552 WMB917518:WMG917552 WVX917518:WWC917552 Q983054:V983088 JL983054:JQ983088 TH983054:TM983088 ADD983054:ADI983088 AMZ983054:ANE983088 AWV983054:AXA983088 BGR983054:BGW983088 BQN983054:BQS983088 CAJ983054:CAO983088 CKF983054:CKK983088 CUB983054:CUG983088 DDX983054:DEC983088 DNT983054:DNY983088 DXP983054:DXU983088 EHL983054:EHQ983088 ERH983054:ERM983088 FBD983054:FBI983088 FKZ983054:FLE983088 FUV983054:FVA983088 GER983054:GEW983088 GON983054:GOS983088 GYJ983054:GYO983088 HIF983054:HIK983088 HSB983054:HSG983088 IBX983054:ICC983088 ILT983054:ILY983088 IVP983054:IVU983088 JFL983054:JFQ983088 JPH983054:JPM983088 JZD983054:JZI983088 KIZ983054:KJE983088 KSV983054:KTA983088 LCR983054:LCW983088 LMN983054:LMS983088 LWJ983054:LWO983088 MGF983054:MGK983088 MQB983054:MQG983088 MZX983054:NAC983088 NJT983054:NJY983088 NTP983054:NTU983088 ODL983054:ODQ983088 ONH983054:ONM983088 OXD983054:OXI983088 PGZ983054:PHE983088 PQV983054:PRA983088 QAR983054:QAW983088 QKN983054:QKS983088 QUJ983054:QUO983088 REF983054:REK983088 ROB983054:ROG983088 RXX983054:RYC983088 SHT983054:SHY983088 SRP983054:SRU983088 TBL983054:TBQ983088 TLH983054:TLM983088 TVD983054:TVI983088 UEZ983054:UFE983088 UOV983054:UPA983088 UYR983054:UYW983088 VIN983054:VIS983088 VSJ983054:VSO983088 WCF983054:WCK983088 WMB983054:WMG983088 WVX983054:WWC983088 T5:T8 JO5:JO8 TK5:TK8 ADG5:ADG8 ANC5:ANC8 AWY5:AWY8 BGU5:BGU8 BQQ5:BQQ8 CAM5:CAM8 CKI5:CKI8 CUE5:CUE8 DEA5:DEA8 DNW5:DNW8 DXS5:DXS8 EHO5:EHO8 ERK5:ERK8 FBG5:FBG8 FLC5:FLC8 FUY5:FUY8 GEU5:GEU8 GOQ5:GOQ8 GYM5:GYM8 HII5:HII8 HSE5:HSE8 ICA5:ICA8 ILW5:ILW8 IVS5:IVS8 JFO5:JFO8 JPK5:JPK8 JZG5:JZG8 KJC5:KJC8 KSY5:KSY8 LCU5:LCU8 LMQ5:LMQ8 LWM5:LWM8 MGI5:MGI8 MQE5:MQE8 NAA5:NAA8 NJW5:NJW8 NTS5:NTS8 ODO5:ODO8 ONK5:ONK8 OXG5:OXG8 PHC5:PHC8 PQY5:PQY8 QAU5:QAU8 QKQ5:QKQ8 QUM5:QUM8 REI5:REI8 ROE5:ROE8 RYA5:RYA8 SHW5:SHW8 SRS5:SRS8 TBO5:TBO8 TLK5:TLK8 TVG5:TVG8 UFC5:UFC8 UOY5:UOY8 UYU5:UYU8 VIQ5:VIQ8 VSM5:VSM8 WCI5:WCI8 WME5:WME8 WWA5:WWA8 W65550:W65553 JR65550:JR65553 TN65550:TN65553 ADJ65550:ADJ65553 ANF65550:ANF65553 AXB65550:AXB65553 BGX65550:BGX65553 BQT65550:BQT65553 CAP65550:CAP65553 CKL65550:CKL65553 CUH65550:CUH65553 DED65550:DED65553 DNZ65550:DNZ65553 DXV65550:DXV65553 EHR65550:EHR65553 ERN65550:ERN65553 FBJ65550:FBJ65553 FLF65550:FLF65553 FVB65550:FVB65553 GEX65550:GEX65553 GOT65550:GOT65553 GYP65550:GYP65553 HIL65550:HIL65553 HSH65550:HSH65553 ICD65550:ICD65553 ILZ65550:ILZ65553 IVV65550:IVV65553 JFR65550:JFR65553 JPN65550:JPN65553 JZJ65550:JZJ65553 KJF65550:KJF65553 KTB65550:KTB65553 LCX65550:LCX65553 LMT65550:LMT65553 LWP65550:LWP65553 MGL65550:MGL65553 MQH65550:MQH65553 NAD65550:NAD65553 NJZ65550:NJZ65553 NTV65550:NTV65553 ODR65550:ODR65553 ONN65550:ONN65553 OXJ65550:OXJ65553 PHF65550:PHF65553 PRB65550:PRB65553 QAX65550:QAX65553 QKT65550:QKT65553 QUP65550:QUP65553 REL65550:REL65553 ROH65550:ROH65553 RYD65550:RYD65553 SHZ65550:SHZ65553 SRV65550:SRV65553 TBR65550:TBR65553 TLN65550:TLN65553 TVJ65550:TVJ65553 UFF65550:UFF65553 UPB65550:UPB65553 UYX65550:UYX65553 VIT65550:VIT65553 VSP65550:VSP65553 WCL65550:WCL65553 WMH65550:WMH65553 WWD65550:WWD65553 W131086:W131089 JR131086:JR131089 TN131086:TN131089 ADJ131086:ADJ131089 ANF131086:ANF131089 AXB131086:AXB131089 BGX131086:BGX131089 BQT131086:BQT131089 CAP131086:CAP131089 CKL131086:CKL131089 CUH131086:CUH131089 DED131086:DED131089 DNZ131086:DNZ131089 DXV131086:DXV131089 EHR131086:EHR131089 ERN131086:ERN131089 FBJ131086:FBJ131089 FLF131086:FLF131089 FVB131086:FVB131089 GEX131086:GEX131089 GOT131086:GOT131089 GYP131086:GYP131089 HIL131086:HIL131089 HSH131086:HSH131089 ICD131086:ICD131089 ILZ131086:ILZ131089 IVV131086:IVV131089 JFR131086:JFR131089 JPN131086:JPN131089 JZJ131086:JZJ131089 KJF131086:KJF131089 KTB131086:KTB131089 LCX131086:LCX131089 LMT131086:LMT131089 LWP131086:LWP131089 MGL131086:MGL131089 MQH131086:MQH131089 NAD131086:NAD131089 NJZ131086:NJZ131089 NTV131086:NTV131089 ODR131086:ODR131089 ONN131086:ONN131089 OXJ131086:OXJ131089 PHF131086:PHF131089 PRB131086:PRB131089 QAX131086:QAX131089 QKT131086:QKT131089 QUP131086:QUP131089 REL131086:REL131089 ROH131086:ROH131089 RYD131086:RYD131089 SHZ131086:SHZ131089 SRV131086:SRV131089 TBR131086:TBR131089 TLN131086:TLN131089 TVJ131086:TVJ131089 UFF131086:UFF131089 UPB131086:UPB131089 UYX131086:UYX131089 VIT131086:VIT131089 VSP131086:VSP131089 WCL131086:WCL131089 WMH131086:WMH131089 WWD131086:WWD131089 W196622:W196625 JR196622:JR196625 TN196622:TN196625 ADJ196622:ADJ196625 ANF196622:ANF196625 AXB196622:AXB196625 BGX196622:BGX196625 BQT196622:BQT196625 CAP196622:CAP196625 CKL196622:CKL196625 CUH196622:CUH196625 DED196622:DED196625 DNZ196622:DNZ196625 DXV196622:DXV196625 EHR196622:EHR196625 ERN196622:ERN196625 FBJ196622:FBJ196625 FLF196622:FLF196625 FVB196622:FVB196625 GEX196622:GEX196625 GOT196622:GOT196625 GYP196622:GYP196625 HIL196622:HIL196625 HSH196622:HSH196625 ICD196622:ICD196625 ILZ196622:ILZ196625 IVV196622:IVV196625 JFR196622:JFR196625 JPN196622:JPN196625 JZJ196622:JZJ196625 KJF196622:KJF196625 KTB196622:KTB196625 LCX196622:LCX196625 LMT196622:LMT196625 LWP196622:LWP196625 MGL196622:MGL196625 MQH196622:MQH196625 NAD196622:NAD196625 NJZ196622:NJZ196625 NTV196622:NTV196625 ODR196622:ODR196625 ONN196622:ONN196625 OXJ196622:OXJ196625 PHF196622:PHF196625 PRB196622:PRB196625 QAX196622:QAX196625 QKT196622:QKT196625 QUP196622:QUP196625 REL196622:REL196625 ROH196622:ROH196625 RYD196622:RYD196625 SHZ196622:SHZ196625 SRV196622:SRV196625 TBR196622:TBR196625 TLN196622:TLN196625 TVJ196622:TVJ196625 UFF196622:UFF196625 UPB196622:UPB196625 UYX196622:UYX196625 VIT196622:VIT196625 VSP196622:VSP196625 WCL196622:WCL196625 WMH196622:WMH196625 WWD196622:WWD196625 W262158:W262161 JR262158:JR262161 TN262158:TN262161 ADJ262158:ADJ262161 ANF262158:ANF262161 AXB262158:AXB262161 BGX262158:BGX262161 BQT262158:BQT262161 CAP262158:CAP262161 CKL262158:CKL262161 CUH262158:CUH262161 DED262158:DED262161 DNZ262158:DNZ262161 DXV262158:DXV262161 EHR262158:EHR262161 ERN262158:ERN262161 FBJ262158:FBJ262161 FLF262158:FLF262161 FVB262158:FVB262161 GEX262158:GEX262161 GOT262158:GOT262161 GYP262158:GYP262161 HIL262158:HIL262161 HSH262158:HSH262161 ICD262158:ICD262161 ILZ262158:ILZ262161 IVV262158:IVV262161 JFR262158:JFR262161 JPN262158:JPN262161 JZJ262158:JZJ262161 KJF262158:KJF262161 KTB262158:KTB262161 LCX262158:LCX262161 LMT262158:LMT262161 LWP262158:LWP262161 MGL262158:MGL262161 MQH262158:MQH262161 NAD262158:NAD262161 NJZ262158:NJZ262161 NTV262158:NTV262161 ODR262158:ODR262161 ONN262158:ONN262161 OXJ262158:OXJ262161 PHF262158:PHF262161 PRB262158:PRB262161 QAX262158:QAX262161 QKT262158:QKT262161 QUP262158:QUP262161 REL262158:REL262161 ROH262158:ROH262161 RYD262158:RYD262161 SHZ262158:SHZ262161 SRV262158:SRV262161 TBR262158:TBR262161 TLN262158:TLN262161 TVJ262158:TVJ262161 UFF262158:UFF262161 UPB262158:UPB262161 UYX262158:UYX262161 VIT262158:VIT262161 VSP262158:VSP262161 WCL262158:WCL262161 WMH262158:WMH262161 WWD262158:WWD262161 W327694:W327697 JR327694:JR327697 TN327694:TN327697 ADJ327694:ADJ327697 ANF327694:ANF327697 AXB327694:AXB327697 BGX327694:BGX327697 BQT327694:BQT327697 CAP327694:CAP327697 CKL327694:CKL327697 CUH327694:CUH327697 DED327694:DED327697 DNZ327694:DNZ327697 DXV327694:DXV327697 EHR327694:EHR327697 ERN327694:ERN327697 FBJ327694:FBJ327697 FLF327694:FLF327697 FVB327694:FVB327697 GEX327694:GEX327697 GOT327694:GOT327697 GYP327694:GYP327697 HIL327694:HIL327697 HSH327694:HSH327697 ICD327694:ICD327697 ILZ327694:ILZ327697 IVV327694:IVV327697 JFR327694:JFR327697 JPN327694:JPN327697 JZJ327694:JZJ327697 KJF327694:KJF327697 KTB327694:KTB327697 LCX327694:LCX327697 LMT327694:LMT327697 LWP327694:LWP327697 MGL327694:MGL327697 MQH327694:MQH327697 NAD327694:NAD327697 NJZ327694:NJZ327697 NTV327694:NTV327697 ODR327694:ODR327697 ONN327694:ONN327697 OXJ327694:OXJ327697 PHF327694:PHF327697 PRB327694:PRB327697 QAX327694:QAX327697 QKT327694:QKT327697 QUP327694:QUP327697 REL327694:REL327697 ROH327694:ROH327697 RYD327694:RYD327697 SHZ327694:SHZ327697 SRV327694:SRV327697 TBR327694:TBR327697 TLN327694:TLN327697 TVJ327694:TVJ327697 UFF327694:UFF327697 UPB327694:UPB327697 UYX327694:UYX327697 VIT327694:VIT327697 VSP327694:VSP327697 WCL327694:WCL327697 WMH327694:WMH327697 WWD327694:WWD327697 W393230:W393233 JR393230:JR393233 TN393230:TN393233 ADJ393230:ADJ393233 ANF393230:ANF393233 AXB393230:AXB393233 BGX393230:BGX393233 BQT393230:BQT393233 CAP393230:CAP393233 CKL393230:CKL393233 CUH393230:CUH393233 DED393230:DED393233 DNZ393230:DNZ393233 DXV393230:DXV393233 EHR393230:EHR393233 ERN393230:ERN393233 FBJ393230:FBJ393233 FLF393230:FLF393233 FVB393230:FVB393233 GEX393230:GEX393233 GOT393230:GOT393233 GYP393230:GYP393233 HIL393230:HIL393233 HSH393230:HSH393233 ICD393230:ICD393233 ILZ393230:ILZ393233 IVV393230:IVV393233 JFR393230:JFR393233 JPN393230:JPN393233 JZJ393230:JZJ393233 KJF393230:KJF393233 KTB393230:KTB393233 LCX393230:LCX393233 LMT393230:LMT393233 LWP393230:LWP393233 MGL393230:MGL393233 MQH393230:MQH393233 NAD393230:NAD393233 NJZ393230:NJZ393233 NTV393230:NTV393233 ODR393230:ODR393233 ONN393230:ONN393233 OXJ393230:OXJ393233 PHF393230:PHF393233 PRB393230:PRB393233 QAX393230:QAX393233 QKT393230:QKT393233 QUP393230:QUP393233 REL393230:REL393233 ROH393230:ROH393233 RYD393230:RYD393233 SHZ393230:SHZ393233 SRV393230:SRV393233 TBR393230:TBR393233 TLN393230:TLN393233 TVJ393230:TVJ393233 UFF393230:UFF393233 UPB393230:UPB393233 UYX393230:UYX393233 VIT393230:VIT393233 VSP393230:VSP393233 WCL393230:WCL393233 WMH393230:WMH393233 WWD393230:WWD393233 W458766:W458769 JR458766:JR458769 TN458766:TN458769 ADJ458766:ADJ458769 ANF458766:ANF458769 AXB458766:AXB458769 BGX458766:BGX458769 BQT458766:BQT458769 CAP458766:CAP458769 CKL458766:CKL458769 CUH458766:CUH458769 DED458766:DED458769 DNZ458766:DNZ458769 DXV458766:DXV458769 EHR458766:EHR458769 ERN458766:ERN458769 FBJ458766:FBJ458769 FLF458766:FLF458769 FVB458766:FVB458769 GEX458766:GEX458769 GOT458766:GOT458769 GYP458766:GYP458769 HIL458766:HIL458769 HSH458766:HSH458769 ICD458766:ICD458769 ILZ458766:ILZ458769 IVV458766:IVV458769 JFR458766:JFR458769 JPN458766:JPN458769 JZJ458766:JZJ458769 KJF458766:KJF458769 KTB458766:KTB458769 LCX458766:LCX458769 LMT458766:LMT458769 LWP458766:LWP458769 MGL458766:MGL458769 MQH458766:MQH458769 NAD458766:NAD458769 NJZ458766:NJZ458769 NTV458766:NTV458769 ODR458766:ODR458769 ONN458766:ONN458769 OXJ458766:OXJ458769 PHF458766:PHF458769 PRB458766:PRB458769 QAX458766:QAX458769 QKT458766:QKT458769 QUP458766:QUP458769 REL458766:REL458769 ROH458766:ROH458769 RYD458766:RYD458769 SHZ458766:SHZ458769 SRV458766:SRV458769 TBR458766:TBR458769 TLN458766:TLN458769 TVJ458766:TVJ458769 UFF458766:UFF458769 UPB458766:UPB458769 UYX458766:UYX458769 VIT458766:VIT458769 VSP458766:VSP458769 WCL458766:WCL458769 WMH458766:WMH458769 WWD458766:WWD458769 W524302:W524305 JR524302:JR524305 TN524302:TN524305 ADJ524302:ADJ524305 ANF524302:ANF524305 AXB524302:AXB524305 BGX524302:BGX524305 BQT524302:BQT524305 CAP524302:CAP524305 CKL524302:CKL524305 CUH524302:CUH524305 DED524302:DED524305 DNZ524302:DNZ524305 DXV524302:DXV524305 EHR524302:EHR524305 ERN524302:ERN524305 FBJ524302:FBJ524305 FLF524302:FLF524305 FVB524302:FVB524305 GEX524302:GEX524305 GOT524302:GOT524305 GYP524302:GYP524305 HIL524302:HIL524305 HSH524302:HSH524305 ICD524302:ICD524305 ILZ524302:ILZ524305 IVV524302:IVV524305 JFR524302:JFR524305 JPN524302:JPN524305 JZJ524302:JZJ524305 KJF524302:KJF524305 KTB524302:KTB524305 LCX524302:LCX524305 LMT524302:LMT524305 LWP524302:LWP524305 MGL524302:MGL524305 MQH524302:MQH524305 NAD524302:NAD524305 NJZ524302:NJZ524305 NTV524302:NTV524305 ODR524302:ODR524305 ONN524302:ONN524305 OXJ524302:OXJ524305 PHF524302:PHF524305 PRB524302:PRB524305 QAX524302:QAX524305 QKT524302:QKT524305 QUP524302:QUP524305 REL524302:REL524305 ROH524302:ROH524305 RYD524302:RYD524305 SHZ524302:SHZ524305 SRV524302:SRV524305 TBR524302:TBR524305 TLN524302:TLN524305 TVJ524302:TVJ524305 UFF524302:UFF524305 UPB524302:UPB524305 UYX524302:UYX524305 VIT524302:VIT524305 VSP524302:VSP524305 WCL524302:WCL524305 WMH524302:WMH524305 WWD524302:WWD524305 W589838:W589841 JR589838:JR589841 TN589838:TN589841 ADJ589838:ADJ589841 ANF589838:ANF589841 AXB589838:AXB589841 BGX589838:BGX589841 BQT589838:BQT589841 CAP589838:CAP589841 CKL589838:CKL589841 CUH589838:CUH589841 DED589838:DED589841 DNZ589838:DNZ589841 DXV589838:DXV589841 EHR589838:EHR589841 ERN589838:ERN589841 FBJ589838:FBJ589841 FLF589838:FLF589841 FVB589838:FVB589841 GEX589838:GEX589841 GOT589838:GOT589841 GYP589838:GYP589841 HIL589838:HIL589841 HSH589838:HSH589841 ICD589838:ICD589841 ILZ589838:ILZ589841 IVV589838:IVV589841 JFR589838:JFR589841 JPN589838:JPN589841 JZJ589838:JZJ589841 KJF589838:KJF589841 KTB589838:KTB589841 LCX589838:LCX589841 LMT589838:LMT589841 LWP589838:LWP589841 MGL589838:MGL589841 MQH589838:MQH589841 NAD589838:NAD589841 NJZ589838:NJZ589841 NTV589838:NTV589841 ODR589838:ODR589841 ONN589838:ONN589841 OXJ589838:OXJ589841 PHF589838:PHF589841 PRB589838:PRB589841 QAX589838:QAX589841 QKT589838:QKT589841 QUP589838:QUP589841 REL589838:REL589841 ROH589838:ROH589841 RYD589838:RYD589841 SHZ589838:SHZ589841 SRV589838:SRV589841 TBR589838:TBR589841 TLN589838:TLN589841 TVJ589838:TVJ589841 UFF589838:UFF589841 UPB589838:UPB589841 UYX589838:UYX589841 VIT589838:VIT589841 VSP589838:VSP589841 WCL589838:WCL589841 WMH589838:WMH589841 WWD589838:WWD589841 W655374:W655377 JR655374:JR655377 TN655374:TN655377 ADJ655374:ADJ655377 ANF655374:ANF655377 AXB655374:AXB655377 BGX655374:BGX655377 BQT655374:BQT655377 CAP655374:CAP655377 CKL655374:CKL655377 CUH655374:CUH655377 DED655374:DED655377 DNZ655374:DNZ655377 DXV655374:DXV655377 EHR655374:EHR655377 ERN655374:ERN655377 FBJ655374:FBJ655377 FLF655374:FLF655377 FVB655374:FVB655377 GEX655374:GEX655377 GOT655374:GOT655377 GYP655374:GYP655377 HIL655374:HIL655377 HSH655374:HSH655377 ICD655374:ICD655377 ILZ655374:ILZ655377 IVV655374:IVV655377 JFR655374:JFR655377 JPN655374:JPN655377 JZJ655374:JZJ655377 KJF655374:KJF655377 KTB655374:KTB655377 LCX655374:LCX655377 LMT655374:LMT655377 LWP655374:LWP655377 MGL655374:MGL655377 MQH655374:MQH655377 NAD655374:NAD655377 NJZ655374:NJZ655377 NTV655374:NTV655377 ODR655374:ODR655377 ONN655374:ONN655377 OXJ655374:OXJ655377 PHF655374:PHF655377 PRB655374:PRB655377 QAX655374:QAX655377 QKT655374:QKT655377 QUP655374:QUP655377 REL655374:REL655377 ROH655374:ROH655377 RYD655374:RYD655377 SHZ655374:SHZ655377 SRV655374:SRV655377 TBR655374:TBR655377 TLN655374:TLN655377 TVJ655374:TVJ655377 UFF655374:UFF655377 UPB655374:UPB655377 UYX655374:UYX655377 VIT655374:VIT655377 VSP655374:VSP655377 WCL655374:WCL655377 WMH655374:WMH655377 WWD655374:WWD655377 W720910:W720913 JR720910:JR720913 TN720910:TN720913 ADJ720910:ADJ720913 ANF720910:ANF720913 AXB720910:AXB720913 BGX720910:BGX720913 BQT720910:BQT720913 CAP720910:CAP720913 CKL720910:CKL720913 CUH720910:CUH720913 DED720910:DED720913 DNZ720910:DNZ720913 DXV720910:DXV720913 EHR720910:EHR720913 ERN720910:ERN720913 FBJ720910:FBJ720913 FLF720910:FLF720913 FVB720910:FVB720913 GEX720910:GEX720913 GOT720910:GOT720913 GYP720910:GYP720913 HIL720910:HIL720913 HSH720910:HSH720913 ICD720910:ICD720913 ILZ720910:ILZ720913 IVV720910:IVV720913 JFR720910:JFR720913 JPN720910:JPN720913 JZJ720910:JZJ720913 KJF720910:KJF720913 KTB720910:KTB720913 LCX720910:LCX720913 LMT720910:LMT720913 LWP720910:LWP720913 MGL720910:MGL720913 MQH720910:MQH720913 NAD720910:NAD720913 NJZ720910:NJZ720913 NTV720910:NTV720913 ODR720910:ODR720913 ONN720910:ONN720913 OXJ720910:OXJ720913 PHF720910:PHF720913 PRB720910:PRB720913 QAX720910:QAX720913 QKT720910:QKT720913 QUP720910:QUP720913 REL720910:REL720913 ROH720910:ROH720913 RYD720910:RYD720913 SHZ720910:SHZ720913 SRV720910:SRV720913 TBR720910:TBR720913 TLN720910:TLN720913 TVJ720910:TVJ720913 UFF720910:UFF720913 UPB720910:UPB720913 UYX720910:UYX720913 VIT720910:VIT720913 VSP720910:VSP720913 WCL720910:WCL720913 WMH720910:WMH720913 WWD720910:WWD720913 W786446:W786449 JR786446:JR786449 TN786446:TN786449 ADJ786446:ADJ786449 ANF786446:ANF786449 AXB786446:AXB786449 BGX786446:BGX786449 BQT786446:BQT786449 CAP786446:CAP786449 CKL786446:CKL786449 CUH786446:CUH786449 DED786446:DED786449 DNZ786446:DNZ786449 DXV786446:DXV786449 EHR786446:EHR786449 ERN786446:ERN786449 FBJ786446:FBJ786449 FLF786446:FLF786449 FVB786446:FVB786449 GEX786446:GEX786449 GOT786446:GOT786449 GYP786446:GYP786449 HIL786446:HIL786449 HSH786446:HSH786449 ICD786446:ICD786449 ILZ786446:ILZ786449 IVV786446:IVV786449 JFR786446:JFR786449 JPN786446:JPN786449 JZJ786446:JZJ786449 KJF786446:KJF786449 KTB786446:KTB786449 LCX786446:LCX786449 LMT786446:LMT786449 LWP786446:LWP786449 MGL786446:MGL786449 MQH786446:MQH786449 NAD786446:NAD786449 NJZ786446:NJZ786449 NTV786446:NTV786449 ODR786446:ODR786449 ONN786446:ONN786449 OXJ786446:OXJ786449 PHF786446:PHF786449 PRB786446:PRB786449 QAX786446:QAX786449 QKT786446:QKT786449 QUP786446:QUP786449 REL786446:REL786449 ROH786446:ROH786449 RYD786446:RYD786449 SHZ786446:SHZ786449 SRV786446:SRV786449 TBR786446:TBR786449 TLN786446:TLN786449 TVJ786446:TVJ786449 UFF786446:UFF786449 UPB786446:UPB786449 UYX786446:UYX786449 VIT786446:VIT786449 VSP786446:VSP786449 WCL786446:WCL786449 WMH786446:WMH786449 WWD786446:WWD786449 W851982:W851985 JR851982:JR851985 TN851982:TN851985 ADJ851982:ADJ851985 ANF851982:ANF851985 AXB851982:AXB851985 BGX851982:BGX851985 BQT851982:BQT851985 CAP851982:CAP851985 CKL851982:CKL851985 CUH851982:CUH851985 DED851982:DED851985 DNZ851982:DNZ851985 DXV851982:DXV851985 EHR851982:EHR851985 ERN851982:ERN851985 FBJ851982:FBJ851985 FLF851982:FLF851985 FVB851982:FVB851985 GEX851982:GEX851985 GOT851982:GOT851985 GYP851982:GYP851985 HIL851982:HIL851985 HSH851982:HSH851985 ICD851982:ICD851985 ILZ851982:ILZ851985 IVV851982:IVV851985 JFR851982:JFR851985 JPN851982:JPN851985 JZJ851982:JZJ851985 KJF851982:KJF851985 KTB851982:KTB851985 LCX851982:LCX851985 LMT851982:LMT851985 LWP851982:LWP851985 MGL851982:MGL851985 MQH851982:MQH851985 NAD851982:NAD851985 NJZ851982:NJZ851985 NTV851982:NTV851985 ODR851982:ODR851985 ONN851982:ONN851985 OXJ851982:OXJ851985 PHF851982:PHF851985 PRB851982:PRB851985 QAX851982:QAX851985 QKT851982:QKT851985 QUP851982:QUP851985 REL851982:REL851985 ROH851982:ROH851985 RYD851982:RYD851985 SHZ851982:SHZ851985 SRV851982:SRV851985 TBR851982:TBR851985 TLN851982:TLN851985 TVJ851982:TVJ851985 UFF851982:UFF851985 UPB851982:UPB851985 UYX851982:UYX851985 VIT851982:VIT851985 VSP851982:VSP851985 WCL851982:WCL851985 WMH851982:WMH851985 WWD851982:WWD851985 W917518:W917521 JR917518:JR917521 TN917518:TN917521 ADJ917518:ADJ917521 ANF917518:ANF917521 AXB917518:AXB917521 BGX917518:BGX917521 BQT917518:BQT917521 CAP917518:CAP917521 CKL917518:CKL917521 CUH917518:CUH917521 DED917518:DED917521 DNZ917518:DNZ917521 DXV917518:DXV917521 EHR917518:EHR917521 ERN917518:ERN917521 FBJ917518:FBJ917521 FLF917518:FLF917521 FVB917518:FVB917521 GEX917518:GEX917521 GOT917518:GOT917521 GYP917518:GYP917521 HIL917518:HIL917521 HSH917518:HSH917521 ICD917518:ICD917521 ILZ917518:ILZ917521 IVV917518:IVV917521 JFR917518:JFR917521 JPN917518:JPN917521 JZJ917518:JZJ917521 KJF917518:KJF917521 KTB917518:KTB917521 LCX917518:LCX917521 LMT917518:LMT917521 LWP917518:LWP917521 MGL917518:MGL917521 MQH917518:MQH917521 NAD917518:NAD917521 NJZ917518:NJZ917521 NTV917518:NTV917521 ODR917518:ODR917521 ONN917518:ONN917521 OXJ917518:OXJ917521 PHF917518:PHF917521 PRB917518:PRB917521 QAX917518:QAX917521 QKT917518:QKT917521 QUP917518:QUP917521 REL917518:REL917521 ROH917518:ROH917521 RYD917518:RYD917521 SHZ917518:SHZ917521 SRV917518:SRV917521 TBR917518:TBR917521 TLN917518:TLN917521 TVJ917518:TVJ917521 UFF917518:UFF917521 UPB917518:UPB917521 UYX917518:UYX917521 VIT917518:VIT917521 VSP917518:VSP917521 WCL917518:WCL917521 WMH917518:WMH917521 WWD917518:WWD917521 W983054:W983057 JR983054:JR983057 TN983054:TN983057 ADJ983054:ADJ983057 ANF983054:ANF983057 AXB983054:AXB983057 BGX983054:BGX983057 BQT983054:BQT983057 CAP983054:CAP983057 CKL983054:CKL983057 CUH983054:CUH983057 DED983054:DED983057 DNZ983054:DNZ983057 DXV983054:DXV983057 EHR983054:EHR983057 ERN983054:ERN983057 FBJ983054:FBJ983057 FLF983054:FLF983057 FVB983054:FVB983057 GEX983054:GEX983057 GOT983054:GOT983057 GYP983054:GYP983057 HIL983054:HIL983057 HSH983054:HSH983057 ICD983054:ICD983057 ILZ983054:ILZ983057 IVV983054:IVV983057 JFR983054:JFR983057 JPN983054:JPN983057 JZJ983054:JZJ983057 KJF983054:KJF983057 KTB983054:KTB983057 LCX983054:LCX983057 LMT983054:LMT983057 LWP983054:LWP983057 MGL983054:MGL983057 MQH983054:MQH983057 NAD983054:NAD983057 NJZ983054:NJZ983057 NTV983054:NTV983057 ODR983054:ODR983057 ONN983054:ONN983057 OXJ983054:OXJ983057 PHF983054:PHF983057 PRB983054:PRB983057 QAX983054:QAX983057 QKT983054:QKT983057 QUP983054:QUP983057 REL983054:REL983057 ROH983054:ROH983057 RYD983054:RYD983057 SHZ983054:SHZ983057 SRV983054:SRV983057 TBR983054:TBR983057 TLN983054:TLN983057 TVJ983054:TVJ983057 UFF983054:UFF983057 UPB983054:UPB983057 UYX983054:UYX983057 VIT983054:VIT983057 VSP983054:VSP983057 WCL983054:WCL983057 WMH983054:WMH983057 WWD983054:WWD983057 WWD983065:WWD983088 JO16:JO49 TK16:TK49 ADG16:ADG49 ANC16:ANC49 AWY16:AWY49 BGU16:BGU49 BQQ16:BQQ49 CAM16:CAM49 CKI16:CKI49 CUE16:CUE49 DEA16:DEA49 DNW16:DNW49 DXS16:DXS49 EHO16:EHO49 ERK16:ERK49 FBG16:FBG49 FLC16:FLC49 FUY16:FUY49 GEU16:GEU49 GOQ16:GOQ49 GYM16:GYM49 HII16:HII49 HSE16:HSE49 ICA16:ICA49 ILW16:ILW49 IVS16:IVS49 JFO16:JFO49 JPK16:JPK49 JZG16:JZG49 KJC16:KJC49 KSY16:KSY49 LCU16:LCU49 LMQ16:LMQ49 LWM16:LWM49 MGI16:MGI49 MQE16:MQE49 NAA16:NAA49 NJW16:NJW49 NTS16:NTS49 ODO16:ODO49 ONK16:ONK49 OXG16:OXG49 PHC16:PHC49 PQY16:PQY49 QAU16:QAU49 QKQ16:QKQ49 QUM16:QUM49 REI16:REI49 ROE16:ROE49 RYA16:RYA49 SHW16:SHW49 SRS16:SRS49 TBO16:TBO49 TLK16:TLK49 TVG16:TVG49 UFC16:UFC49 UOY16:UOY49 UYU16:UYU49 VIQ16:VIQ49 VSM16:VSM49 WCI16:WCI49 WME16:WME49 WWA16:WWA49 W65561:W65584 JR65561:JR65584 TN65561:TN65584 ADJ65561:ADJ65584 ANF65561:ANF65584 AXB65561:AXB65584 BGX65561:BGX65584 BQT65561:BQT65584 CAP65561:CAP65584 CKL65561:CKL65584 CUH65561:CUH65584 DED65561:DED65584 DNZ65561:DNZ65584 DXV65561:DXV65584 EHR65561:EHR65584 ERN65561:ERN65584 FBJ65561:FBJ65584 FLF65561:FLF65584 FVB65561:FVB65584 GEX65561:GEX65584 GOT65561:GOT65584 GYP65561:GYP65584 HIL65561:HIL65584 HSH65561:HSH65584 ICD65561:ICD65584 ILZ65561:ILZ65584 IVV65561:IVV65584 JFR65561:JFR65584 JPN65561:JPN65584 JZJ65561:JZJ65584 KJF65561:KJF65584 KTB65561:KTB65584 LCX65561:LCX65584 LMT65561:LMT65584 LWP65561:LWP65584 MGL65561:MGL65584 MQH65561:MQH65584 NAD65561:NAD65584 NJZ65561:NJZ65584 NTV65561:NTV65584 ODR65561:ODR65584 ONN65561:ONN65584 OXJ65561:OXJ65584 PHF65561:PHF65584 PRB65561:PRB65584 QAX65561:QAX65584 QKT65561:QKT65584 QUP65561:QUP65584 REL65561:REL65584 ROH65561:ROH65584 RYD65561:RYD65584 SHZ65561:SHZ65584 SRV65561:SRV65584 TBR65561:TBR65584 TLN65561:TLN65584 TVJ65561:TVJ65584 UFF65561:UFF65584 UPB65561:UPB65584 UYX65561:UYX65584 VIT65561:VIT65584 VSP65561:VSP65584 WCL65561:WCL65584 WMH65561:WMH65584 WWD65561:WWD65584 W131097:W131120 JR131097:JR131120 TN131097:TN131120 ADJ131097:ADJ131120 ANF131097:ANF131120 AXB131097:AXB131120 BGX131097:BGX131120 BQT131097:BQT131120 CAP131097:CAP131120 CKL131097:CKL131120 CUH131097:CUH131120 DED131097:DED131120 DNZ131097:DNZ131120 DXV131097:DXV131120 EHR131097:EHR131120 ERN131097:ERN131120 FBJ131097:FBJ131120 FLF131097:FLF131120 FVB131097:FVB131120 GEX131097:GEX131120 GOT131097:GOT131120 GYP131097:GYP131120 HIL131097:HIL131120 HSH131097:HSH131120 ICD131097:ICD131120 ILZ131097:ILZ131120 IVV131097:IVV131120 JFR131097:JFR131120 JPN131097:JPN131120 JZJ131097:JZJ131120 KJF131097:KJF131120 KTB131097:KTB131120 LCX131097:LCX131120 LMT131097:LMT131120 LWP131097:LWP131120 MGL131097:MGL131120 MQH131097:MQH131120 NAD131097:NAD131120 NJZ131097:NJZ131120 NTV131097:NTV131120 ODR131097:ODR131120 ONN131097:ONN131120 OXJ131097:OXJ131120 PHF131097:PHF131120 PRB131097:PRB131120 QAX131097:QAX131120 QKT131097:QKT131120 QUP131097:QUP131120 REL131097:REL131120 ROH131097:ROH131120 RYD131097:RYD131120 SHZ131097:SHZ131120 SRV131097:SRV131120 TBR131097:TBR131120 TLN131097:TLN131120 TVJ131097:TVJ131120 UFF131097:UFF131120 UPB131097:UPB131120 UYX131097:UYX131120 VIT131097:VIT131120 VSP131097:VSP131120 WCL131097:WCL131120 WMH131097:WMH131120 WWD131097:WWD131120 W196633:W196656 JR196633:JR196656 TN196633:TN196656 ADJ196633:ADJ196656 ANF196633:ANF196656 AXB196633:AXB196656 BGX196633:BGX196656 BQT196633:BQT196656 CAP196633:CAP196656 CKL196633:CKL196656 CUH196633:CUH196656 DED196633:DED196656 DNZ196633:DNZ196656 DXV196633:DXV196656 EHR196633:EHR196656 ERN196633:ERN196656 FBJ196633:FBJ196656 FLF196633:FLF196656 FVB196633:FVB196656 GEX196633:GEX196656 GOT196633:GOT196656 GYP196633:GYP196656 HIL196633:HIL196656 HSH196633:HSH196656 ICD196633:ICD196656 ILZ196633:ILZ196656 IVV196633:IVV196656 JFR196633:JFR196656 JPN196633:JPN196656 JZJ196633:JZJ196656 KJF196633:KJF196656 KTB196633:KTB196656 LCX196633:LCX196656 LMT196633:LMT196656 LWP196633:LWP196656 MGL196633:MGL196656 MQH196633:MQH196656 NAD196633:NAD196656 NJZ196633:NJZ196656 NTV196633:NTV196656 ODR196633:ODR196656 ONN196633:ONN196656 OXJ196633:OXJ196656 PHF196633:PHF196656 PRB196633:PRB196656 QAX196633:QAX196656 QKT196633:QKT196656 QUP196633:QUP196656 REL196633:REL196656 ROH196633:ROH196656 RYD196633:RYD196656 SHZ196633:SHZ196656 SRV196633:SRV196656 TBR196633:TBR196656 TLN196633:TLN196656 TVJ196633:TVJ196656 UFF196633:UFF196656 UPB196633:UPB196656 UYX196633:UYX196656 VIT196633:VIT196656 VSP196633:VSP196656 WCL196633:WCL196656 WMH196633:WMH196656 WWD196633:WWD196656 W262169:W262192 JR262169:JR262192 TN262169:TN262192 ADJ262169:ADJ262192 ANF262169:ANF262192 AXB262169:AXB262192 BGX262169:BGX262192 BQT262169:BQT262192 CAP262169:CAP262192 CKL262169:CKL262192 CUH262169:CUH262192 DED262169:DED262192 DNZ262169:DNZ262192 DXV262169:DXV262192 EHR262169:EHR262192 ERN262169:ERN262192 FBJ262169:FBJ262192 FLF262169:FLF262192 FVB262169:FVB262192 GEX262169:GEX262192 GOT262169:GOT262192 GYP262169:GYP262192 HIL262169:HIL262192 HSH262169:HSH262192 ICD262169:ICD262192 ILZ262169:ILZ262192 IVV262169:IVV262192 JFR262169:JFR262192 JPN262169:JPN262192 JZJ262169:JZJ262192 KJF262169:KJF262192 KTB262169:KTB262192 LCX262169:LCX262192 LMT262169:LMT262192 LWP262169:LWP262192 MGL262169:MGL262192 MQH262169:MQH262192 NAD262169:NAD262192 NJZ262169:NJZ262192 NTV262169:NTV262192 ODR262169:ODR262192 ONN262169:ONN262192 OXJ262169:OXJ262192 PHF262169:PHF262192 PRB262169:PRB262192 QAX262169:QAX262192 QKT262169:QKT262192 QUP262169:QUP262192 REL262169:REL262192 ROH262169:ROH262192 RYD262169:RYD262192 SHZ262169:SHZ262192 SRV262169:SRV262192 TBR262169:TBR262192 TLN262169:TLN262192 TVJ262169:TVJ262192 UFF262169:UFF262192 UPB262169:UPB262192 UYX262169:UYX262192 VIT262169:VIT262192 VSP262169:VSP262192 WCL262169:WCL262192 WMH262169:WMH262192 WWD262169:WWD262192 W327705:W327728 JR327705:JR327728 TN327705:TN327728 ADJ327705:ADJ327728 ANF327705:ANF327728 AXB327705:AXB327728 BGX327705:BGX327728 BQT327705:BQT327728 CAP327705:CAP327728 CKL327705:CKL327728 CUH327705:CUH327728 DED327705:DED327728 DNZ327705:DNZ327728 DXV327705:DXV327728 EHR327705:EHR327728 ERN327705:ERN327728 FBJ327705:FBJ327728 FLF327705:FLF327728 FVB327705:FVB327728 GEX327705:GEX327728 GOT327705:GOT327728 GYP327705:GYP327728 HIL327705:HIL327728 HSH327705:HSH327728 ICD327705:ICD327728 ILZ327705:ILZ327728 IVV327705:IVV327728 JFR327705:JFR327728 JPN327705:JPN327728 JZJ327705:JZJ327728 KJF327705:KJF327728 KTB327705:KTB327728 LCX327705:LCX327728 LMT327705:LMT327728 LWP327705:LWP327728 MGL327705:MGL327728 MQH327705:MQH327728 NAD327705:NAD327728 NJZ327705:NJZ327728 NTV327705:NTV327728 ODR327705:ODR327728 ONN327705:ONN327728 OXJ327705:OXJ327728 PHF327705:PHF327728 PRB327705:PRB327728 QAX327705:QAX327728 QKT327705:QKT327728 QUP327705:QUP327728 REL327705:REL327728 ROH327705:ROH327728 RYD327705:RYD327728 SHZ327705:SHZ327728 SRV327705:SRV327728 TBR327705:TBR327728 TLN327705:TLN327728 TVJ327705:TVJ327728 UFF327705:UFF327728 UPB327705:UPB327728 UYX327705:UYX327728 VIT327705:VIT327728 VSP327705:VSP327728 WCL327705:WCL327728 WMH327705:WMH327728 WWD327705:WWD327728 W393241:W393264 JR393241:JR393264 TN393241:TN393264 ADJ393241:ADJ393264 ANF393241:ANF393264 AXB393241:AXB393264 BGX393241:BGX393264 BQT393241:BQT393264 CAP393241:CAP393264 CKL393241:CKL393264 CUH393241:CUH393264 DED393241:DED393264 DNZ393241:DNZ393264 DXV393241:DXV393264 EHR393241:EHR393264 ERN393241:ERN393264 FBJ393241:FBJ393264 FLF393241:FLF393264 FVB393241:FVB393264 GEX393241:GEX393264 GOT393241:GOT393264 GYP393241:GYP393264 HIL393241:HIL393264 HSH393241:HSH393264 ICD393241:ICD393264 ILZ393241:ILZ393264 IVV393241:IVV393264 JFR393241:JFR393264 JPN393241:JPN393264 JZJ393241:JZJ393264 KJF393241:KJF393264 KTB393241:KTB393264 LCX393241:LCX393264 LMT393241:LMT393264 LWP393241:LWP393264 MGL393241:MGL393264 MQH393241:MQH393264 NAD393241:NAD393264 NJZ393241:NJZ393264 NTV393241:NTV393264 ODR393241:ODR393264 ONN393241:ONN393264 OXJ393241:OXJ393264 PHF393241:PHF393264 PRB393241:PRB393264 QAX393241:QAX393264 QKT393241:QKT393264 QUP393241:QUP393264 REL393241:REL393264 ROH393241:ROH393264 RYD393241:RYD393264 SHZ393241:SHZ393264 SRV393241:SRV393264 TBR393241:TBR393264 TLN393241:TLN393264 TVJ393241:TVJ393264 UFF393241:UFF393264 UPB393241:UPB393264 UYX393241:UYX393264 VIT393241:VIT393264 VSP393241:VSP393264 WCL393241:WCL393264 WMH393241:WMH393264 WWD393241:WWD393264 W458777:W458800 JR458777:JR458800 TN458777:TN458800 ADJ458777:ADJ458800 ANF458777:ANF458800 AXB458777:AXB458800 BGX458777:BGX458800 BQT458777:BQT458800 CAP458777:CAP458800 CKL458777:CKL458800 CUH458777:CUH458800 DED458777:DED458800 DNZ458777:DNZ458800 DXV458777:DXV458800 EHR458777:EHR458800 ERN458777:ERN458800 FBJ458777:FBJ458800 FLF458777:FLF458800 FVB458777:FVB458800 GEX458777:GEX458800 GOT458777:GOT458800 GYP458777:GYP458800 HIL458777:HIL458800 HSH458777:HSH458800 ICD458777:ICD458800 ILZ458777:ILZ458800 IVV458777:IVV458800 JFR458777:JFR458800 JPN458777:JPN458800 JZJ458777:JZJ458800 KJF458777:KJF458800 KTB458777:KTB458800 LCX458777:LCX458800 LMT458777:LMT458800 LWP458777:LWP458800 MGL458777:MGL458800 MQH458777:MQH458800 NAD458777:NAD458800 NJZ458777:NJZ458800 NTV458777:NTV458800 ODR458777:ODR458800 ONN458777:ONN458800 OXJ458777:OXJ458800 PHF458777:PHF458800 PRB458777:PRB458800 QAX458777:QAX458800 QKT458777:QKT458800 QUP458777:QUP458800 REL458777:REL458800 ROH458777:ROH458800 RYD458777:RYD458800 SHZ458777:SHZ458800 SRV458777:SRV458800 TBR458777:TBR458800 TLN458777:TLN458800 TVJ458777:TVJ458800 UFF458777:UFF458800 UPB458777:UPB458800 UYX458777:UYX458800 VIT458777:VIT458800 VSP458777:VSP458800 WCL458777:WCL458800 WMH458777:WMH458800 WWD458777:WWD458800 W524313:W524336 JR524313:JR524336 TN524313:TN524336 ADJ524313:ADJ524336 ANF524313:ANF524336 AXB524313:AXB524336 BGX524313:BGX524336 BQT524313:BQT524336 CAP524313:CAP524336 CKL524313:CKL524336 CUH524313:CUH524336 DED524313:DED524336 DNZ524313:DNZ524336 DXV524313:DXV524336 EHR524313:EHR524336 ERN524313:ERN524336 FBJ524313:FBJ524336 FLF524313:FLF524336 FVB524313:FVB524336 GEX524313:GEX524336 GOT524313:GOT524336 GYP524313:GYP524336 HIL524313:HIL524336 HSH524313:HSH524336 ICD524313:ICD524336 ILZ524313:ILZ524336 IVV524313:IVV524336 JFR524313:JFR524336 JPN524313:JPN524336 JZJ524313:JZJ524336 KJF524313:KJF524336 KTB524313:KTB524336 LCX524313:LCX524336 LMT524313:LMT524336 LWP524313:LWP524336 MGL524313:MGL524336 MQH524313:MQH524336 NAD524313:NAD524336 NJZ524313:NJZ524336 NTV524313:NTV524336 ODR524313:ODR524336 ONN524313:ONN524336 OXJ524313:OXJ524336 PHF524313:PHF524336 PRB524313:PRB524336 QAX524313:QAX524336 QKT524313:QKT524336 QUP524313:QUP524336 REL524313:REL524336 ROH524313:ROH524336 RYD524313:RYD524336 SHZ524313:SHZ524336 SRV524313:SRV524336 TBR524313:TBR524336 TLN524313:TLN524336 TVJ524313:TVJ524336 UFF524313:UFF524336 UPB524313:UPB524336 UYX524313:UYX524336 VIT524313:VIT524336 VSP524313:VSP524336 WCL524313:WCL524336 WMH524313:WMH524336 WWD524313:WWD524336 W589849:W589872 JR589849:JR589872 TN589849:TN589872 ADJ589849:ADJ589872 ANF589849:ANF589872 AXB589849:AXB589872 BGX589849:BGX589872 BQT589849:BQT589872 CAP589849:CAP589872 CKL589849:CKL589872 CUH589849:CUH589872 DED589849:DED589872 DNZ589849:DNZ589872 DXV589849:DXV589872 EHR589849:EHR589872 ERN589849:ERN589872 FBJ589849:FBJ589872 FLF589849:FLF589872 FVB589849:FVB589872 GEX589849:GEX589872 GOT589849:GOT589872 GYP589849:GYP589872 HIL589849:HIL589872 HSH589849:HSH589872 ICD589849:ICD589872 ILZ589849:ILZ589872 IVV589849:IVV589872 JFR589849:JFR589872 JPN589849:JPN589872 JZJ589849:JZJ589872 KJF589849:KJF589872 KTB589849:KTB589872 LCX589849:LCX589872 LMT589849:LMT589872 LWP589849:LWP589872 MGL589849:MGL589872 MQH589849:MQH589872 NAD589849:NAD589872 NJZ589849:NJZ589872 NTV589849:NTV589872 ODR589849:ODR589872 ONN589849:ONN589872 OXJ589849:OXJ589872 PHF589849:PHF589872 PRB589849:PRB589872 QAX589849:QAX589872 QKT589849:QKT589872 QUP589849:QUP589872 REL589849:REL589872 ROH589849:ROH589872 RYD589849:RYD589872 SHZ589849:SHZ589872 SRV589849:SRV589872 TBR589849:TBR589872 TLN589849:TLN589872 TVJ589849:TVJ589872 UFF589849:UFF589872 UPB589849:UPB589872 UYX589849:UYX589872 VIT589849:VIT589872 VSP589849:VSP589872 WCL589849:WCL589872 WMH589849:WMH589872 WWD589849:WWD589872 W655385:W655408 JR655385:JR655408 TN655385:TN655408 ADJ655385:ADJ655408 ANF655385:ANF655408 AXB655385:AXB655408 BGX655385:BGX655408 BQT655385:BQT655408 CAP655385:CAP655408 CKL655385:CKL655408 CUH655385:CUH655408 DED655385:DED655408 DNZ655385:DNZ655408 DXV655385:DXV655408 EHR655385:EHR655408 ERN655385:ERN655408 FBJ655385:FBJ655408 FLF655385:FLF655408 FVB655385:FVB655408 GEX655385:GEX655408 GOT655385:GOT655408 GYP655385:GYP655408 HIL655385:HIL655408 HSH655385:HSH655408 ICD655385:ICD655408 ILZ655385:ILZ655408 IVV655385:IVV655408 JFR655385:JFR655408 JPN655385:JPN655408 JZJ655385:JZJ655408 KJF655385:KJF655408 KTB655385:KTB655408 LCX655385:LCX655408 LMT655385:LMT655408 LWP655385:LWP655408 MGL655385:MGL655408 MQH655385:MQH655408 NAD655385:NAD655408 NJZ655385:NJZ655408 NTV655385:NTV655408 ODR655385:ODR655408 ONN655385:ONN655408 OXJ655385:OXJ655408 PHF655385:PHF655408 PRB655385:PRB655408 QAX655385:QAX655408 QKT655385:QKT655408 QUP655385:QUP655408 REL655385:REL655408 ROH655385:ROH655408 RYD655385:RYD655408 SHZ655385:SHZ655408 SRV655385:SRV655408 TBR655385:TBR655408 TLN655385:TLN655408 TVJ655385:TVJ655408 UFF655385:UFF655408 UPB655385:UPB655408 UYX655385:UYX655408 VIT655385:VIT655408 VSP655385:VSP655408 WCL655385:WCL655408 WMH655385:WMH655408 WWD655385:WWD655408 W720921:W720944 JR720921:JR720944 TN720921:TN720944 ADJ720921:ADJ720944 ANF720921:ANF720944 AXB720921:AXB720944 BGX720921:BGX720944 BQT720921:BQT720944 CAP720921:CAP720944 CKL720921:CKL720944 CUH720921:CUH720944 DED720921:DED720944 DNZ720921:DNZ720944 DXV720921:DXV720944 EHR720921:EHR720944 ERN720921:ERN720944 FBJ720921:FBJ720944 FLF720921:FLF720944 FVB720921:FVB720944 GEX720921:GEX720944 GOT720921:GOT720944 GYP720921:GYP720944 HIL720921:HIL720944 HSH720921:HSH720944 ICD720921:ICD720944 ILZ720921:ILZ720944 IVV720921:IVV720944 JFR720921:JFR720944 JPN720921:JPN720944 JZJ720921:JZJ720944 KJF720921:KJF720944 KTB720921:KTB720944 LCX720921:LCX720944 LMT720921:LMT720944 LWP720921:LWP720944 MGL720921:MGL720944 MQH720921:MQH720944 NAD720921:NAD720944 NJZ720921:NJZ720944 NTV720921:NTV720944 ODR720921:ODR720944 ONN720921:ONN720944 OXJ720921:OXJ720944 PHF720921:PHF720944 PRB720921:PRB720944 QAX720921:QAX720944 QKT720921:QKT720944 QUP720921:QUP720944 REL720921:REL720944 ROH720921:ROH720944 RYD720921:RYD720944 SHZ720921:SHZ720944 SRV720921:SRV720944 TBR720921:TBR720944 TLN720921:TLN720944 TVJ720921:TVJ720944 UFF720921:UFF720944 UPB720921:UPB720944 UYX720921:UYX720944 VIT720921:VIT720944 VSP720921:VSP720944 WCL720921:WCL720944 WMH720921:WMH720944 WWD720921:WWD720944 W786457:W786480 JR786457:JR786480 TN786457:TN786480 ADJ786457:ADJ786480 ANF786457:ANF786480 AXB786457:AXB786480 BGX786457:BGX786480 BQT786457:BQT786480 CAP786457:CAP786480 CKL786457:CKL786480 CUH786457:CUH786480 DED786457:DED786480 DNZ786457:DNZ786480 DXV786457:DXV786480 EHR786457:EHR786480 ERN786457:ERN786480 FBJ786457:FBJ786480 FLF786457:FLF786480 FVB786457:FVB786480 GEX786457:GEX786480 GOT786457:GOT786480 GYP786457:GYP786480 HIL786457:HIL786480 HSH786457:HSH786480 ICD786457:ICD786480 ILZ786457:ILZ786480 IVV786457:IVV786480 JFR786457:JFR786480 JPN786457:JPN786480 JZJ786457:JZJ786480 KJF786457:KJF786480 KTB786457:KTB786480 LCX786457:LCX786480 LMT786457:LMT786480 LWP786457:LWP786480 MGL786457:MGL786480 MQH786457:MQH786480 NAD786457:NAD786480 NJZ786457:NJZ786480 NTV786457:NTV786480 ODR786457:ODR786480 ONN786457:ONN786480 OXJ786457:OXJ786480 PHF786457:PHF786480 PRB786457:PRB786480 QAX786457:QAX786480 QKT786457:QKT786480 QUP786457:QUP786480 REL786457:REL786480 ROH786457:ROH786480 RYD786457:RYD786480 SHZ786457:SHZ786480 SRV786457:SRV786480 TBR786457:TBR786480 TLN786457:TLN786480 TVJ786457:TVJ786480 UFF786457:UFF786480 UPB786457:UPB786480 UYX786457:UYX786480 VIT786457:VIT786480 VSP786457:VSP786480 WCL786457:WCL786480 WMH786457:WMH786480 WWD786457:WWD786480 W851993:W852016 JR851993:JR852016 TN851993:TN852016 ADJ851993:ADJ852016 ANF851993:ANF852016 AXB851993:AXB852016 BGX851993:BGX852016 BQT851993:BQT852016 CAP851993:CAP852016 CKL851993:CKL852016 CUH851993:CUH852016 DED851993:DED852016 DNZ851993:DNZ852016 DXV851993:DXV852016 EHR851993:EHR852016 ERN851993:ERN852016 FBJ851993:FBJ852016 FLF851993:FLF852016 FVB851993:FVB852016 GEX851993:GEX852016 GOT851993:GOT852016 GYP851993:GYP852016 HIL851993:HIL852016 HSH851993:HSH852016 ICD851993:ICD852016 ILZ851993:ILZ852016 IVV851993:IVV852016 JFR851993:JFR852016 JPN851993:JPN852016 JZJ851993:JZJ852016 KJF851993:KJF852016 KTB851993:KTB852016 LCX851993:LCX852016 LMT851993:LMT852016 LWP851993:LWP852016 MGL851993:MGL852016 MQH851993:MQH852016 NAD851993:NAD852016 NJZ851993:NJZ852016 NTV851993:NTV852016 ODR851993:ODR852016 ONN851993:ONN852016 OXJ851993:OXJ852016 PHF851993:PHF852016 PRB851993:PRB852016 QAX851993:QAX852016 QKT851993:QKT852016 QUP851993:QUP852016 REL851993:REL852016 ROH851993:ROH852016 RYD851993:RYD852016 SHZ851993:SHZ852016 SRV851993:SRV852016 TBR851993:TBR852016 TLN851993:TLN852016 TVJ851993:TVJ852016 UFF851993:UFF852016 UPB851993:UPB852016 UYX851993:UYX852016 VIT851993:VIT852016 VSP851993:VSP852016 WCL851993:WCL852016 WMH851993:WMH852016 WWD851993:WWD852016 W917529:W917552 JR917529:JR917552 TN917529:TN917552 ADJ917529:ADJ917552 ANF917529:ANF917552 AXB917529:AXB917552 BGX917529:BGX917552 BQT917529:BQT917552 CAP917529:CAP917552 CKL917529:CKL917552 CUH917529:CUH917552 DED917529:DED917552 DNZ917529:DNZ917552 DXV917529:DXV917552 EHR917529:EHR917552 ERN917529:ERN917552 FBJ917529:FBJ917552 FLF917529:FLF917552 FVB917529:FVB917552 GEX917529:GEX917552 GOT917529:GOT917552 GYP917529:GYP917552 HIL917529:HIL917552 HSH917529:HSH917552 ICD917529:ICD917552 ILZ917529:ILZ917552 IVV917529:IVV917552 JFR917529:JFR917552 JPN917529:JPN917552 JZJ917529:JZJ917552 KJF917529:KJF917552 KTB917529:KTB917552 LCX917529:LCX917552 LMT917529:LMT917552 LWP917529:LWP917552 MGL917529:MGL917552 MQH917529:MQH917552 NAD917529:NAD917552 NJZ917529:NJZ917552 NTV917529:NTV917552 ODR917529:ODR917552 ONN917529:ONN917552 OXJ917529:OXJ917552 PHF917529:PHF917552 PRB917529:PRB917552 QAX917529:QAX917552 QKT917529:QKT917552 QUP917529:QUP917552 REL917529:REL917552 ROH917529:ROH917552 RYD917529:RYD917552 SHZ917529:SHZ917552 SRV917529:SRV917552 TBR917529:TBR917552 TLN917529:TLN917552 TVJ917529:TVJ917552 UFF917529:UFF917552 UPB917529:UPB917552 UYX917529:UYX917552 VIT917529:VIT917552 VSP917529:VSP917552 WCL917529:WCL917552 WMH917529:WMH917552 WWD917529:WWD917552 W983065:W983088 JR983065:JR983088 TN983065:TN983088 ADJ983065:ADJ983088 ANF983065:ANF983088 AXB983065:AXB983088 BGX983065:BGX983088 BQT983065:BQT983088 CAP983065:CAP983088 CKL983065:CKL983088 CUH983065:CUH983088 DED983065:DED983088 DNZ983065:DNZ983088 DXV983065:DXV983088 EHR983065:EHR983088 ERN983065:ERN983088 FBJ983065:FBJ983088 FLF983065:FLF983088 FVB983065:FVB983088 GEX983065:GEX983088 GOT983065:GOT983088 GYP983065:GYP983088 HIL983065:HIL983088 HSH983065:HSH983088 ICD983065:ICD983088 ILZ983065:ILZ983088 IVV983065:IVV983088 JFR983065:JFR983088 JPN983065:JPN983088 JZJ983065:JZJ983088 KJF983065:KJF983088 KTB983065:KTB983088 LCX983065:LCX983088 LMT983065:LMT983088 LWP983065:LWP983088 MGL983065:MGL983088 MQH983065:MQH983088 NAD983065:NAD983088 NJZ983065:NJZ983088 NTV983065:NTV983088 ODR983065:ODR983088 ONN983065:ONN983088 OXJ983065:OXJ983088 PHF983065:PHF983088 PRB983065:PRB983088 QAX983065:QAX983088 QKT983065:QKT983088 QUP983065:QUP983088 REL983065:REL983088 ROH983065:ROH983088 RYD983065:RYD983088 SHZ983065:SHZ983088 SRV983065:SRV983088 TBR983065:TBR983088 TLN983065:TLN983088 TVJ983065:TVJ983088 UFF983065:UFF983088 UPB983065:UPB983088 UYX983065:UYX983088 VIT983065:VIT983088 VSP983065:VSP983088 WCL983065:WCL983088 WMH983065:WMH983088 T16:T49">
      <formula1>0</formula1>
      <formula2>20</formula2>
    </dataValidation>
  </dataValidations>
  <pageMargins left="0" right="0" top="0.15748031496062992" bottom="0.15748031496062992" header="0.51181102362204722" footer="0.51181102362204722"/>
  <pageSetup paperSize="9" orientation="landscape" r:id="rId1"/>
  <headerFooter alignWithMargins="0"/>
  <rowBreaks count="1" manualBreakCount="1">
    <brk id="89" max="16383" man="1"/>
  </rowBreaks>
  <drawing r:id="rId2"/>
</worksheet>
</file>

<file path=xl/worksheets/sheet7.xml><?xml version="1.0" encoding="utf-8"?>
<worksheet xmlns="http://schemas.openxmlformats.org/spreadsheetml/2006/main" xmlns:r="http://schemas.openxmlformats.org/officeDocument/2006/relationships">
  <sheetPr>
    <tabColor rgb="FFFFFF00"/>
  </sheetPr>
  <dimension ref="B1:L64"/>
  <sheetViews>
    <sheetView showGridLines="0" rightToLeft="1" zoomScale="85" zoomScaleNormal="85" zoomScaleSheetLayoutView="85" workbookViewId="0"/>
  </sheetViews>
  <sheetFormatPr baseColWidth="10" defaultColWidth="12.7109375" defaultRowHeight="15"/>
  <cols>
    <col min="1" max="1" width="12.7109375" style="130"/>
    <col min="2" max="2" width="21.28515625" style="130" customWidth="1"/>
    <col min="3" max="3" width="15" style="130" bestFit="1" customWidth="1"/>
    <col min="4" max="4" width="4.28515625" style="130" customWidth="1"/>
    <col min="5" max="5" width="10" style="130" customWidth="1"/>
    <col min="6" max="6" width="8.5703125" style="130" customWidth="1"/>
    <col min="7" max="7" width="8.5703125" style="130" bestFit="1" customWidth="1"/>
    <col min="8" max="8" width="7.140625" style="130" bestFit="1" customWidth="1"/>
    <col min="9" max="9" width="9.85546875" style="130" customWidth="1"/>
    <col min="10" max="10" width="5.85546875" style="130" bestFit="1" customWidth="1"/>
    <col min="11" max="11" width="12.7109375" style="130" customWidth="1"/>
    <col min="12" max="12" width="10.85546875" style="130" bestFit="1" customWidth="1"/>
    <col min="13" max="257" width="12.7109375" style="130"/>
    <col min="258" max="258" width="21.28515625" style="130" customWidth="1"/>
    <col min="259" max="259" width="15" style="130" bestFit="1" customWidth="1"/>
    <col min="260" max="260" width="4.28515625" style="130" customWidth="1"/>
    <col min="261" max="261" width="10" style="130" customWidth="1"/>
    <col min="262" max="262" width="8.5703125" style="130" customWidth="1"/>
    <col min="263" max="263" width="8.5703125" style="130" bestFit="1" customWidth="1"/>
    <col min="264" max="265" width="7.140625" style="130" bestFit="1" customWidth="1"/>
    <col min="266" max="266" width="5.85546875" style="130" bestFit="1" customWidth="1"/>
    <col min="267" max="267" width="12.7109375" style="130" customWidth="1"/>
    <col min="268" max="268" width="10.85546875" style="130" bestFit="1" customWidth="1"/>
    <col min="269" max="513" width="12.7109375" style="130"/>
    <col min="514" max="514" width="21.28515625" style="130" customWidth="1"/>
    <col min="515" max="515" width="15" style="130" bestFit="1" customWidth="1"/>
    <col min="516" max="516" width="4.28515625" style="130" customWidth="1"/>
    <col min="517" max="517" width="10" style="130" customWidth="1"/>
    <col min="518" max="518" width="8.5703125" style="130" customWidth="1"/>
    <col min="519" max="519" width="8.5703125" style="130" bestFit="1" customWidth="1"/>
    <col min="520" max="521" width="7.140625" style="130" bestFit="1" customWidth="1"/>
    <col min="522" max="522" width="5.85546875" style="130" bestFit="1" customWidth="1"/>
    <col min="523" max="523" width="12.7109375" style="130" customWidth="1"/>
    <col min="524" max="524" width="10.85546875" style="130" bestFit="1" customWidth="1"/>
    <col min="525" max="769" width="12.7109375" style="130"/>
    <col min="770" max="770" width="21.28515625" style="130" customWidth="1"/>
    <col min="771" max="771" width="15" style="130" bestFit="1" customWidth="1"/>
    <col min="772" max="772" width="4.28515625" style="130" customWidth="1"/>
    <col min="773" max="773" width="10" style="130" customWidth="1"/>
    <col min="774" max="774" width="8.5703125" style="130" customWidth="1"/>
    <col min="775" max="775" width="8.5703125" style="130" bestFit="1" customWidth="1"/>
    <col min="776" max="777" width="7.140625" style="130" bestFit="1" customWidth="1"/>
    <col min="778" max="778" width="5.85546875" style="130" bestFit="1" customWidth="1"/>
    <col min="779" max="779" width="12.7109375" style="130" customWidth="1"/>
    <col min="780" max="780" width="10.85546875" style="130" bestFit="1" customWidth="1"/>
    <col min="781" max="1025" width="12.7109375" style="130"/>
    <col min="1026" max="1026" width="21.28515625" style="130" customWidth="1"/>
    <col min="1027" max="1027" width="15" style="130" bestFit="1" customWidth="1"/>
    <col min="1028" max="1028" width="4.28515625" style="130" customWidth="1"/>
    <col min="1029" max="1029" width="10" style="130" customWidth="1"/>
    <col min="1030" max="1030" width="8.5703125" style="130" customWidth="1"/>
    <col min="1031" max="1031" width="8.5703125" style="130" bestFit="1" customWidth="1"/>
    <col min="1032" max="1033" width="7.140625" style="130" bestFit="1" customWidth="1"/>
    <col min="1034" max="1034" width="5.85546875" style="130" bestFit="1" customWidth="1"/>
    <col min="1035" max="1035" width="12.7109375" style="130" customWidth="1"/>
    <col min="1036" max="1036" width="10.85546875" style="130" bestFit="1" customWidth="1"/>
    <col min="1037" max="1281" width="12.7109375" style="130"/>
    <col min="1282" max="1282" width="21.28515625" style="130" customWidth="1"/>
    <col min="1283" max="1283" width="15" style="130" bestFit="1" customWidth="1"/>
    <col min="1284" max="1284" width="4.28515625" style="130" customWidth="1"/>
    <col min="1285" max="1285" width="10" style="130" customWidth="1"/>
    <col min="1286" max="1286" width="8.5703125" style="130" customWidth="1"/>
    <col min="1287" max="1287" width="8.5703125" style="130" bestFit="1" customWidth="1"/>
    <col min="1288" max="1289" width="7.140625" style="130" bestFit="1" customWidth="1"/>
    <col min="1290" max="1290" width="5.85546875" style="130" bestFit="1" customWidth="1"/>
    <col min="1291" max="1291" width="12.7109375" style="130" customWidth="1"/>
    <col min="1292" max="1292" width="10.85546875" style="130" bestFit="1" customWidth="1"/>
    <col min="1293" max="1537" width="12.7109375" style="130"/>
    <col min="1538" max="1538" width="21.28515625" style="130" customWidth="1"/>
    <col min="1539" max="1539" width="15" style="130" bestFit="1" customWidth="1"/>
    <col min="1540" max="1540" width="4.28515625" style="130" customWidth="1"/>
    <col min="1541" max="1541" width="10" style="130" customWidth="1"/>
    <col min="1542" max="1542" width="8.5703125" style="130" customWidth="1"/>
    <col min="1543" max="1543" width="8.5703125" style="130" bestFit="1" customWidth="1"/>
    <col min="1544" max="1545" width="7.140625" style="130" bestFit="1" customWidth="1"/>
    <col min="1546" max="1546" width="5.85546875" style="130" bestFit="1" customWidth="1"/>
    <col min="1547" max="1547" width="12.7109375" style="130" customWidth="1"/>
    <col min="1548" max="1548" width="10.85546875" style="130" bestFit="1" customWidth="1"/>
    <col min="1549" max="1793" width="12.7109375" style="130"/>
    <col min="1794" max="1794" width="21.28515625" style="130" customWidth="1"/>
    <col min="1795" max="1795" width="15" style="130" bestFit="1" customWidth="1"/>
    <col min="1796" max="1796" width="4.28515625" style="130" customWidth="1"/>
    <col min="1797" max="1797" width="10" style="130" customWidth="1"/>
    <col min="1798" max="1798" width="8.5703125" style="130" customWidth="1"/>
    <col min="1799" max="1799" width="8.5703125" style="130" bestFit="1" customWidth="1"/>
    <col min="1800" max="1801" width="7.140625" style="130" bestFit="1" customWidth="1"/>
    <col min="1802" max="1802" width="5.85546875" style="130" bestFit="1" customWidth="1"/>
    <col min="1803" max="1803" width="12.7109375" style="130" customWidth="1"/>
    <col min="1804" max="1804" width="10.85546875" style="130" bestFit="1" customWidth="1"/>
    <col min="1805" max="2049" width="12.7109375" style="130"/>
    <col min="2050" max="2050" width="21.28515625" style="130" customWidth="1"/>
    <col min="2051" max="2051" width="15" style="130" bestFit="1" customWidth="1"/>
    <col min="2052" max="2052" width="4.28515625" style="130" customWidth="1"/>
    <col min="2053" max="2053" width="10" style="130" customWidth="1"/>
    <col min="2054" max="2054" width="8.5703125" style="130" customWidth="1"/>
    <col min="2055" max="2055" width="8.5703125" style="130" bestFit="1" customWidth="1"/>
    <col min="2056" max="2057" width="7.140625" style="130" bestFit="1" customWidth="1"/>
    <col min="2058" max="2058" width="5.85546875" style="130" bestFit="1" customWidth="1"/>
    <col min="2059" max="2059" width="12.7109375" style="130" customWidth="1"/>
    <col min="2060" max="2060" width="10.85546875" style="130" bestFit="1" customWidth="1"/>
    <col min="2061" max="2305" width="12.7109375" style="130"/>
    <col min="2306" max="2306" width="21.28515625" style="130" customWidth="1"/>
    <col min="2307" max="2307" width="15" style="130" bestFit="1" customWidth="1"/>
    <col min="2308" max="2308" width="4.28515625" style="130" customWidth="1"/>
    <col min="2309" max="2309" width="10" style="130" customWidth="1"/>
    <col min="2310" max="2310" width="8.5703125" style="130" customWidth="1"/>
    <col min="2311" max="2311" width="8.5703125" style="130" bestFit="1" customWidth="1"/>
    <col min="2312" max="2313" width="7.140625" style="130" bestFit="1" customWidth="1"/>
    <col min="2314" max="2314" width="5.85546875" style="130" bestFit="1" customWidth="1"/>
    <col min="2315" max="2315" width="12.7109375" style="130" customWidth="1"/>
    <col min="2316" max="2316" width="10.85546875" style="130" bestFit="1" customWidth="1"/>
    <col min="2317" max="2561" width="12.7109375" style="130"/>
    <col min="2562" max="2562" width="21.28515625" style="130" customWidth="1"/>
    <col min="2563" max="2563" width="15" style="130" bestFit="1" customWidth="1"/>
    <col min="2564" max="2564" width="4.28515625" style="130" customWidth="1"/>
    <col min="2565" max="2565" width="10" style="130" customWidth="1"/>
    <col min="2566" max="2566" width="8.5703125" style="130" customWidth="1"/>
    <col min="2567" max="2567" width="8.5703125" style="130" bestFit="1" customWidth="1"/>
    <col min="2568" max="2569" width="7.140625" style="130" bestFit="1" customWidth="1"/>
    <col min="2570" max="2570" width="5.85546875" style="130" bestFit="1" customWidth="1"/>
    <col min="2571" max="2571" width="12.7109375" style="130" customWidth="1"/>
    <col min="2572" max="2572" width="10.85546875" style="130" bestFit="1" customWidth="1"/>
    <col min="2573" max="2817" width="12.7109375" style="130"/>
    <col min="2818" max="2818" width="21.28515625" style="130" customWidth="1"/>
    <col min="2819" max="2819" width="15" style="130" bestFit="1" customWidth="1"/>
    <col min="2820" max="2820" width="4.28515625" style="130" customWidth="1"/>
    <col min="2821" max="2821" width="10" style="130" customWidth="1"/>
    <col min="2822" max="2822" width="8.5703125" style="130" customWidth="1"/>
    <col min="2823" max="2823" width="8.5703125" style="130" bestFit="1" customWidth="1"/>
    <col min="2824" max="2825" width="7.140625" style="130" bestFit="1" customWidth="1"/>
    <col min="2826" max="2826" width="5.85546875" style="130" bestFit="1" customWidth="1"/>
    <col min="2827" max="2827" width="12.7109375" style="130" customWidth="1"/>
    <col min="2828" max="2828" width="10.85546875" style="130" bestFit="1" customWidth="1"/>
    <col min="2829" max="3073" width="12.7109375" style="130"/>
    <col min="3074" max="3074" width="21.28515625" style="130" customWidth="1"/>
    <col min="3075" max="3075" width="15" style="130" bestFit="1" customWidth="1"/>
    <col min="3076" max="3076" width="4.28515625" style="130" customWidth="1"/>
    <col min="3077" max="3077" width="10" style="130" customWidth="1"/>
    <col min="3078" max="3078" width="8.5703125" style="130" customWidth="1"/>
    <col min="3079" max="3079" width="8.5703125" style="130" bestFit="1" customWidth="1"/>
    <col min="3080" max="3081" width="7.140625" style="130" bestFit="1" customWidth="1"/>
    <col min="3082" max="3082" width="5.85546875" style="130" bestFit="1" customWidth="1"/>
    <col min="3083" max="3083" width="12.7109375" style="130" customWidth="1"/>
    <col min="3084" max="3084" width="10.85546875" style="130" bestFit="1" customWidth="1"/>
    <col min="3085" max="3329" width="12.7109375" style="130"/>
    <col min="3330" max="3330" width="21.28515625" style="130" customWidth="1"/>
    <col min="3331" max="3331" width="15" style="130" bestFit="1" customWidth="1"/>
    <col min="3332" max="3332" width="4.28515625" style="130" customWidth="1"/>
    <col min="3333" max="3333" width="10" style="130" customWidth="1"/>
    <col min="3334" max="3334" width="8.5703125" style="130" customWidth="1"/>
    <col min="3335" max="3335" width="8.5703125" style="130" bestFit="1" customWidth="1"/>
    <col min="3336" max="3337" width="7.140625" style="130" bestFit="1" customWidth="1"/>
    <col min="3338" max="3338" width="5.85546875" style="130" bestFit="1" customWidth="1"/>
    <col min="3339" max="3339" width="12.7109375" style="130" customWidth="1"/>
    <col min="3340" max="3340" width="10.85546875" style="130" bestFit="1" customWidth="1"/>
    <col min="3341" max="3585" width="12.7109375" style="130"/>
    <col min="3586" max="3586" width="21.28515625" style="130" customWidth="1"/>
    <col min="3587" max="3587" width="15" style="130" bestFit="1" customWidth="1"/>
    <col min="3588" max="3588" width="4.28515625" style="130" customWidth="1"/>
    <col min="3589" max="3589" width="10" style="130" customWidth="1"/>
    <col min="3590" max="3590" width="8.5703125" style="130" customWidth="1"/>
    <col min="3591" max="3591" width="8.5703125" style="130" bestFit="1" customWidth="1"/>
    <col min="3592" max="3593" width="7.140625" style="130" bestFit="1" customWidth="1"/>
    <col min="3594" max="3594" width="5.85546875" style="130" bestFit="1" customWidth="1"/>
    <col min="3595" max="3595" width="12.7109375" style="130" customWidth="1"/>
    <col min="3596" max="3596" width="10.85546875" style="130" bestFit="1" customWidth="1"/>
    <col min="3597" max="3841" width="12.7109375" style="130"/>
    <col min="3842" max="3842" width="21.28515625" style="130" customWidth="1"/>
    <col min="3843" max="3843" width="15" style="130" bestFit="1" customWidth="1"/>
    <col min="3844" max="3844" width="4.28515625" style="130" customWidth="1"/>
    <col min="3845" max="3845" width="10" style="130" customWidth="1"/>
    <col min="3846" max="3846" width="8.5703125" style="130" customWidth="1"/>
    <col min="3847" max="3847" width="8.5703125" style="130" bestFit="1" customWidth="1"/>
    <col min="3848" max="3849" width="7.140625" style="130" bestFit="1" customWidth="1"/>
    <col min="3850" max="3850" width="5.85546875" style="130" bestFit="1" customWidth="1"/>
    <col min="3851" max="3851" width="12.7109375" style="130" customWidth="1"/>
    <col min="3852" max="3852" width="10.85546875" style="130" bestFit="1" customWidth="1"/>
    <col min="3853" max="4097" width="12.7109375" style="130"/>
    <col min="4098" max="4098" width="21.28515625" style="130" customWidth="1"/>
    <col min="4099" max="4099" width="15" style="130" bestFit="1" customWidth="1"/>
    <col min="4100" max="4100" width="4.28515625" style="130" customWidth="1"/>
    <col min="4101" max="4101" width="10" style="130" customWidth="1"/>
    <col min="4102" max="4102" width="8.5703125" style="130" customWidth="1"/>
    <col min="4103" max="4103" width="8.5703125" style="130" bestFit="1" customWidth="1"/>
    <col min="4104" max="4105" width="7.140625" style="130" bestFit="1" customWidth="1"/>
    <col min="4106" max="4106" width="5.85546875" style="130" bestFit="1" customWidth="1"/>
    <col min="4107" max="4107" width="12.7109375" style="130" customWidth="1"/>
    <col min="4108" max="4108" width="10.85546875" style="130" bestFit="1" customWidth="1"/>
    <col min="4109" max="4353" width="12.7109375" style="130"/>
    <col min="4354" max="4354" width="21.28515625" style="130" customWidth="1"/>
    <col min="4355" max="4355" width="15" style="130" bestFit="1" customWidth="1"/>
    <col min="4356" max="4356" width="4.28515625" style="130" customWidth="1"/>
    <col min="4357" max="4357" width="10" style="130" customWidth="1"/>
    <col min="4358" max="4358" width="8.5703125" style="130" customWidth="1"/>
    <col min="4359" max="4359" width="8.5703125" style="130" bestFit="1" customWidth="1"/>
    <col min="4360" max="4361" width="7.140625" style="130" bestFit="1" customWidth="1"/>
    <col min="4362" max="4362" width="5.85546875" style="130" bestFit="1" customWidth="1"/>
    <col min="4363" max="4363" width="12.7109375" style="130" customWidth="1"/>
    <col min="4364" max="4364" width="10.85546875" style="130" bestFit="1" customWidth="1"/>
    <col min="4365" max="4609" width="12.7109375" style="130"/>
    <col min="4610" max="4610" width="21.28515625" style="130" customWidth="1"/>
    <col min="4611" max="4611" width="15" style="130" bestFit="1" customWidth="1"/>
    <col min="4612" max="4612" width="4.28515625" style="130" customWidth="1"/>
    <col min="4613" max="4613" width="10" style="130" customWidth="1"/>
    <col min="4614" max="4614" width="8.5703125" style="130" customWidth="1"/>
    <col min="4615" max="4615" width="8.5703125" style="130" bestFit="1" customWidth="1"/>
    <col min="4616" max="4617" width="7.140625" style="130" bestFit="1" customWidth="1"/>
    <col min="4618" max="4618" width="5.85546875" style="130" bestFit="1" customWidth="1"/>
    <col min="4619" max="4619" width="12.7109375" style="130" customWidth="1"/>
    <col min="4620" max="4620" width="10.85546875" style="130" bestFit="1" customWidth="1"/>
    <col min="4621" max="4865" width="12.7109375" style="130"/>
    <col min="4866" max="4866" width="21.28515625" style="130" customWidth="1"/>
    <col min="4867" max="4867" width="15" style="130" bestFit="1" customWidth="1"/>
    <col min="4868" max="4868" width="4.28515625" style="130" customWidth="1"/>
    <col min="4869" max="4869" width="10" style="130" customWidth="1"/>
    <col min="4870" max="4870" width="8.5703125" style="130" customWidth="1"/>
    <col min="4871" max="4871" width="8.5703125" style="130" bestFit="1" customWidth="1"/>
    <col min="4872" max="4873" width="7.140625" style="130" bestFit="1" customWidth="1"/>
    <col min="4874" max="4874" width="5.85546875" style="130" bestFit="1" customWidth="1"/>
    <col min="4875" max="4875" width="12.7109375" style="130" customWidth="1"/>
    <col min="4876" max="4876" width="10.85546875" style="130" bestFit="1" customWidth="1"/>
    <col min="4877" max="5121" width="12.7109375" style="130"/>
    <col min="5122" max="5122" width="21.28515625" style="130" customWidth="1"/>
    <col min="5123" max="5123" width="15" style="130" bestFit="1" customWidth="1"/>
    <col min="5124" max="5124" width="4.28515625" style="130" customWidth="1"/>
    <col min="5125" max="5125" width="10" style="130" customWidth="1"/>
    <col min="5126" max="5126" width="8.5703125" style="130" customWidth="1"/>
    <col min="5127" max="5127" width="8.5703125" style="130" bestFit="1" customWidth="1"/>
    <col min="5128" max="5129" width="7.140625" style="130" bestFit="1" customWidth="1"/>
    <col min="5130" max="5130" width="5.85546875" style="130" bestFit="1" customWidth="1"/>
    <col min="5131" max="5131" width="12.7109375" style="130" customWidth="1"/>
    <col min="5132" max="5132" width="10.85546875" style="130" bestFit="1" customWidth="1"/>
    <col min="5133" max="5377" width="12.7109375" style="130"/>
    <col min="5378" max="5378" width="21.28515625" style="130" customWidth="1"/>
    <col min="5379" max="5379" width="15" style="130" bestFit="1" customWidth="1"/>
    <col min="5380" max="5380" width="4.28515625" style="130" customWidth="1"/>
    <col min="5381" max="5381" width="10" style="130" customWidth="1"/>
    <col min="5382" max="5382" width="8.5703125" style="130" customWidth="1"/>
    <col min="5383" max="5383" width="8.5703125" style="130" bestFit="1" customWidth="1"/>
    <col min="5384" max="5385" width="7.140625" style="130" bestFit="1" customWidth="1"/>
    <col min="5386" max="5386" width="5.85546875" style="130" bestFit="1" customWidth="1"/>
    <col min="5387" max="5387" width="12.7109375" style="130" customWidth="1"/>
    <col min="5388" max="5388" width="10.85546875" style="130" bestFit="1" customWidth="1"/>
    <col min="5389" max="5633" width="12.7109375" style="130"/>
    <col min="5634" max="5634" width="21.28515625" style="130" customWidth="1"/>
    <col min="5635" max="5635" width="15" style="130" bestFit="1" customWidth="1"/>
    <col min="5636" max="5636" width="4.28515625" style="130" customWidth="1"/>
    <col min="5637" max="5637" width="10" style="130" customWidth="1"/>
    <col min="5638" max="5638" width="8.5703125" style="130" customWidth="1"/>
    <col min="5639" max="5639" width="8.5703125" style="130" bestFit="1" customWidth="1"/>
    <col min="5640" max="5641" width="7.140625" style="130" bestFit="1" customWidth="1"/>
    <col min="5642" max="5642" width="5.85546875" style="130" bestFit="1" customWidth="1"/>
    <col min="5643" max="5643" width="12.7109375" style="130" customWidth="1"/>
    <col min="5644" max="5644" width="10.85546875" style="130" bestFit="1" customWidth="1"/>
    <col min="5645" max="5889" width="12.7109375" style="130"/>
    <col min="5890" max="5890" width="21.28515625" style="130" customWidth="1"/>
    <col min="5891" max="5891" width="15" style="130" bestFit="1" customWidth="1"/>
    <col min="5892" max="5892" width="4.28515625" style="130" customWidth="1"/>
    <col min="5893" max="5893" width="10" style="130" customWidth="1"/>
    <col min="5894" max="5894" width="8.5703125" style="130" customWidth="1"/>
    <col min="5895" max="5895" width="8.5703125" style="130" bestFit="1" customWidth="1"/>
    <col min="5896" max="5897" width="7.140625" style="130" bestFit="1" customWidth="1"/>
    <col min="5898" max="5898" width="5.85546875" style="130" bestFit="1" customWidth="1"/>
    <col min="5899" max="5899" width="12.7109375" style="130" customWidth="1"/>
    <col min="5900" max="5900" width="10.85546875" style="130" bestFit="1" customWidth="1"/>
    <col min="5901" max="6145" width="12.7109375" style="130"/>
    <col min="6146" max="6146" width="21.28515625" style="130" customWidth="1"/>
    <col min="6147" max="6147" width="15" style="130" bestFit="1" customWidth="1"/>
    <col min="6148" max="6148" width="4.28515625" style="130" customWidth="1"/>
    <col min="6149" max="6149" width="10" style="130" customWidth="1"/>
    <col min="6150" max="6150" width="8.5703125" style="130" customWidth="1"/>
    <col min="6151" max="6151" width="8.5703125" style="130" bestFit="1" customWidth="1"/>
    <col min="6152" max="6153" width="7.140625" style="130" bestFit="1" customWidth="1"/>
    <col min="6154" max="6154" width="5.85546875" style="130" bestFit="1" customWidth="1"/>
    <col min="6155" max="6155" width="12.7109375" style="130" customWidth="1"/>
    <col min="6156" max="6156" width="10.85546875" style="130" bestFit="1" customWidth="1"/>
    <col min="6157" max="6401" width="12.7109375" style="130"/>
    <col min="6402" max="6402" width="21.28515625" style="130" customWidth="1"/>
    <col min="6403" max="6403" width="15" style="130" bestFit="1" customWidth="1"/>
    <col min="6404" max="6404" width="4.28515625" style="130" customWidth="1"/>
    <col min="6405" max="6405" width="10" style="130" customWidth="1"/>
    <col min="6406" max="6406" width="8.5703125" style="130" customWidth="1"/>
    <col min="6407" max="6407" width="8.5703125" style="130" bestFit="1" customWidth="1"/>
    <col min="6408" max="6409" width="7.140625" style="130" bestFit="1" customWidth="1"/>
    <col min="6410" max="6410" width="5.85546875" style="130" bestFit="1" customWidth="1"/>
    <col min="6411" max="6411" width="12.7109375" style="130" customWidth="1"/>
    <col min="6412" max="6412" width="10.85546875" style="130" bestFit="1" customWidth="1"/>
    <col min="6413" max="6657" width="12.7109375" style="130"/>
    <col min="6658" max="6658" width="21.28515625" style="130" customWidth="1"/>
    <col min="6659" max="6659" width="15" style="130" bestFit="1" customWidth="1"/>
    <col min="6660" max="6660" width="4.28515625" style="130" customWidth="1"/>
    <col min="6661" max="6661" width="10" style="130" customWidth="1"/>
    <col min="6662" max="6662" width="8.5703125" style="130" customWidth="1"/>
    <col min="6663" max="6663" width="8.5703125" style="130" bestFit="1" customWidth="1"/>
    <col min="6664" max="6665" width="7.140625" style="130" bestFit="1" customWidth="1"/>
    <col min="6666" max="6666" width="5.85546875" style="130" bestFit="1" customWidth="1"/>
    <col min="6667" max="6667" width="12.7109375" style="130" customWidth="1"/>
    <col min="6668" max="6668" width="10.85546875" style="130" bestFit="1" customWidth="1"/>
    <col min="6669" max="6913" width="12.7109375" style="130"/>
    <col min="6914" max="6914" width="21.28515625" style="130" customWidth="1"/>
    <col min="6915" max="6915" width="15" style="130" bestFit="1" customWidth="1"/>
    <col min="6916" max="6916" width="4.28515625" style="130" customWidth="1"/>
    <col min="6917" max="6917" width="10" style="130" customWidth="1"/>
    <col min="6918" max="6918" width="8.5703125" style="130" customWidth="1"/>
    <col min="6919" max="6919" width="8.5703125" style="130" bestFit="1" customWidth="1"/>
    <col min="6920" max="6921" width="7.140625" style="130" bestFit="1" customWidth="1"/>
    <col min="6922" max="6922" width="5.85546875" style="130" bestFit="1" customWidth="1"/>
    <col min="6923" max="6923" width="12.7109375" style="130" customWidth="1"/>
    <col min="6924" max="6924" width="10.85546875" style="130" bestFit="1" customWidth="1"/>
    <col min="6925" max="7169" width="12.7109375" style="130"/>
    <col min="7170" max="7170" width="21.28515625" style="130" customWidth="1"/>
    <col min="7171" max="7171" width="15" style="130" bestFit="1" customWidth="1"/>
    <col min="7172" max="7172" width="4.28515625" style="130" customWidth="1"/>
    <col min="7173" max="7173" width="10" style="130" customWidth="1"/>
    <col min="7174" max="7174" width="8.5703125" style="130" customWidth="1"/>
    <col min="7175" max="7175" width="8.5703125" style="130" bestFit="1" customWidth="1"/>
    <col min="7176" max="7177" width="7.140625" style="130" bestFit="1" customWidth="1"/>
    <col min="7178" max="7178" width="5.85546875" style="130" bestFit="1" customWidth="1"/>
    <col min="7179" max="7179" width="12.7109375" style="130" customWidth="1"/>
    <col min="7180" max="7180" width="10.85546875" style="130" bestFit="1" customWidth="1"/>
    <col min="7181" max="7425" width="12.7109375" style="130"/>
    <col min="7426" max="7426" width="21.28515625" style="130" customWidth="1"/>
    <col min="7427" max="7427" width="15" style="130" bestFit="1" customWidth="1"/>
    <col min="7428" max="7428" width="4.28515625" style="130" customWidth="1"/>
    <col min="7429" max="7429" width="10" style="130" customWidth="1"/>
    <col min="7430" max="7430" width="8.5703125" style="130" customWidth="1"/>
    <col min="7431" max="7431" width="8.5703125" style="130" bestFit="1" customWidth="1"/>
    <col min="7432" max="7433" width="7.140625" style="130" bestFit="1" customWidth="1"/>
    <col min="7434" max="7434" width="5.85546875" style="130" bestFit="1" customWidth="1"/>
    <col min="7435" max="7435" width="12.7109375" style="130" customWidth="1"/>
    <col min="7436" max="7436" width="10.85546875" style="130" bestFit="1" customWidth="1"/>
    <col min="7437" max="7681" width="12.7109375" style="130"/>
    <col min="7682" max="7682" width="21.28515625" style="130" customWidth="1"/>
    <col min="7683" max="7683" width="15" style="130" bestFit="1" customWidth="1"/>
    <col min="7684" max="7684" width="4.28515625" style="130" customWidth="1"/>
    <col min="7685" max="7685" width="10" style="130" customWidth="1"/>
    <col min="7686" max="7686" width="8.5703125" style="130" customWidth="1"/>
    <col min="7687" max="7687" width="8.5703125" style="130" bestFit="1" customWidth="1"/>
    <col min="7688" max="7689" width="7.140625" style="130" bestFit="1" customWidth="1"/>
    <col min="7690" max="7690" width="5.85546875" style="130" bestFit="1" customWidth="1"/>
    <col min="7691" max="7691" width="12.7109375" style="130" customWidth="1"/>
    <col min="7692" max="7692" width="10.85546875" style="130" bestFit="1" customWidth="1"/>
    <col min="7693" max="7937" width="12.7109375" style="130"/>
    <col min="7938" max="7938" width="21.28515625" style="130" customWidth="1"/>
    <col min="7939" max="7939" width="15" style="130" bestFit="1" customWidth="1"/>
    <col min="7940" max="7940" width="4.28515625" style="130" customWidth="1"/>
    <col min="7941" max="7941" width="10" style="130" customWidth="1"/>
    <col min="7942" max="7942" width="8.5703125" style="130" customWidth="1"/>
    <col min="7943" max="7943" width="8.5703125" style="130" bestFit="1" customWidth="1"/>
    <col min="7944" max="7945" width="7.140625" style="130" bestFit="1" customWidth="1"/>
    <col min="7946" max="7946" width="5.85546875" style="130" bestFit="1" customWidth="1"/>
    <col min="7947" max="7947" width="12.7109375" style="130" customWidth="1"/>
    <col min="7948" max="7948" width="10.85546875" style="130" bestFit="1" customWidth="1"/>
    <col min="7949" max="8193" width="12.7109375" style="130"/>
    <col min="8194" max="8194" width="21.28515625" style="130" customWidth="1"/>
    <col min="8195" max="8195" width="15" style="130" bestFit="1" customWidth="1"/>
    <col min="8196" max="8196" width="4.28515625" style="130" customWidth="1"/>
    <col min="8197" max="8197" width="10" style="130" customWidth="1"/>
    <col min="8198" max="8198" width="8.5703125" style="130" customWidth="1"/>
    <col min="8199" max="8199" width="8.5703125" style="130" bestFit="1" customWidth="1"/>
    <col min="8200" max="8201" width="7.140625" style="130" bestFit="1" customWidth="1"/>
    <col min="8202" max="8202" width="5.85546875" style="130" bestFit="1" customWidth="1"/>
    <col min="8203" max="8203" width="12.7109375" style="130" customWidth="1"/>
    <col min="8204" max="8204" width="10.85546875" style="130" bestFit="1" customWidth="1"/>
    <col min="8205" max="8449" width="12.7109375" style="130"/>
    <col min="8450" max="8450" width="21.28515625" style="130" customWidth="1"/>
    <col min="8451" max="8451" width="15" style="130" bestFit="1" customWidth="1"/>
    <col min="8452" max="8452" width="4.28515625" style="130" customWidth="1"/>
    <col min="8453" max="8453" width="10" style="130" customWidth="1"/>
    <col min="8454" max="8454" width="8.5703125" style="130" customWidth="1"/>
    <col min="8455" max="8455" width="8.5703125" style="130" bestFit="1" customWidth="1"/>
    <col min="8456" max="8457" width="7.140625" style="130" bestFit="1" customWidth="1"/>
    <col min="8458" max="8458" width="5.85546875" style="130" bestFit="1" customWidth="1"/>
    <col min="8459" max="8459" width="12.7109375" style="130" customWidth="1"/>
    <col min="8460" max="8460" width="10.85546875" style="130" bestFit="1" customWidth="1"/>
    <col min="8461" max="8705" width="12.7109375" style="130"/>
    <col min="8706" max="8706" width="21.28515625" style="130" customWidth="1"/>
    <col min="8707" max="8707" width="15" style="130" bestFit="1" customWidth="1"/>
    <col min="8708" max="8708" width="4.28515625" style="130" customWidth="1"/>
    <col min="8709" max="8709" width="10" style="130" customWidth="1"/>
    <col min="8710" max="8710" width="8.5703125" style="130" customWidth="1"/>
    <col min="8711" max="8711" width="8.5703125" style="130" bestFit="1" customWidth="1"/>
    <col min="8712" max="8713" width="7.140625" style="130" bestFit="1" customWidth="1"/>
    <col min="8714" max="8714" width="5.85546875" style="130" bestFit="1" customWidth="1"/>
    <col min="8715" max="8715" width="12.7109375" style="130" customWidth="1"/>
    <col min="8716" max="8716" width="10.85546875" style="130" bestFit="1" customWidth="1"/>
    <col min="8717" max="8961" width="12.7109375" style="130"/>
    <col min="8962" max="8962" width="21.28515625" style="130" customWidth="1"/>
    <col min="8963" max="8963" width="15" style="130" bestFit="1" customWidth="1"/>
    <col min="8964" max="8964" width="4.28515625" style="130" customWidth="1"/>
    <col min="8965" max="8965" width="10" style="130" customWidth="1"/>
    <col min="8966" max="8966" width="8.5703125" style="130" customWidth="1"/>
    <col min="8967" max="8967" width="8.5703125" style="130" bestFit="1" customWidth="1"/>
    <col min="8968" max="8969" width="7.140625" style="130" bestFit="1" customWidth="1"/>
    <col min="8970" max="8970" width="5.85546875" style="130" bestFit="1" customWidth="1"/>
    <col min="8971" max="8971" width="12.7109375" style="130" customWidth="1"/>
    <col min="8972" max="8972" width="10.85546875" style="130" bestFit="1" customWidth="1"/>
    <col min="8973" max="9217" width="12.7109375" style="130"/>
    <col min="9218" max="9218" width="21.28515625" style="130" customWidth="1"/>
    <col min="9219" max="9219" width="15" style="130" bestFit="1" customWidth="1"/>
    <col min="9220" max="9220" width="4.28515625" style="130" customWidth="1"/>
    <col min="9221" max="9221" width="10" style="130" customWidth="1"/>
    <col min="9222" max="9222" width="8.5703125" style="130" customWidth="1"/>
    <col min="9223" max="9223" width="8.5703125" style="130" bestFit="1" customWidth="1"/>
    <col min="9224" max="9225" width="7.140625" style="130" bestFit="1" customWidth="1"/>
    <col min="9226" max="9226" width="5.85546875" style="130" bestFit="1" customWidth="1"/>
    <col min="9227" max="9227" width="12.7109375" style="130" customWidth="1"/>
    <col min="9228" max="9228" width="10.85546875" style="130" bestFit="1" customWidth="1"/>
    <col min="9229" max="9473" width="12.7109375" style="130"/>
    <col min="9474" max="9474" width="21.28515625" style="130" customWidth="1"/>
    <col min="9475" max="9475" width="15" style="130" bestFit="1" customWidth="1"/>
    <col min="9476" max="9476" width="4.28515625" style="130" customWidth="1"/>
    <col min="9477" max="9477" width="10" style="130" customWidth="1"/>
    <col min="9478" max="9478" width="8.5703125" style="130" customWidth="1"/>
    <col min="9479" max="9479" width="8.5703125" style="130" bestFit="1" customWidth="1"/>
    <col min="9480" max="9481" width="7.140625" style="130" bestFit="1" customWidth="1"/>
    <col min="9482" max="9482" width="5.85546875" style="130" bestFit="1" customWidth="1"/>
    <col min="9483" max="9483" width="12.7109375" style="130" customWidth="1"/>
    <col min="9484" max="9484" width="10.85546875" style="130" bestFit="1" customWidth="1"/>
    <col min="9485" max="9729" width="12.7109375" style="130"/>
    <col min="9730" max="9730" width="21.28515625" style="130" customWidth="1"/>
    <col min="9731" max="9731" width="15" style="130" bestFit="1" customWidth="1"/>
    <col min="9732" max="9732" width="4.28515625" style="130" customWidth="1"/>
    <col min="9733" max="9733" width="10" style="130" customWidth="1"/>
    <col min="9734" max="9734" width="8.5703125" style="130" customWidth="1"/>
    <col min="9735" max="9735" width="8.5703125" style="130" bestFit="1" customWidth="1"/>
    <col min="9736" max="9737" width="7.140625" style="130" bestFit="1" customWidth="1"/>
    <col min="9738" max="9738" width="5.85546875" style="130" bestFit="1" customWidth="1"/>
    <col min="9739" max="9739" width="12.7109375" style="130" customWidth="1"/>
    <col min="9740" max="9740" width="10.85546875" style="130" bestFit="1" customWidth="1"/>
    <col min="9741" max="9985" width="12.7109375" style="130"/>
    <col min="9986" max="9986" width="21.28515625" style="130" customWidth="1"/>
    <col min="9987" max="9987" width="15" style="130" bestFit="1" customWidth="1"/>
    <col min="9988" max="9988" width="4.28515625" style="130" customWidth="1"/>
    <col min="9989" max="9989" width="10" style="130" customWidth="1"/>
    <col min="9990" max="9990" width="8.5703125" style="130" customWidth="1"/>
    <col min="9991" max="9991" width="8.5703125" style="130" bestFit="1" customWidth="1"/>
    <col min="9992" max="9993" width="7.140625" style="130" bestFit="1" customWidth="1"/>
    <col min="9994" max="9994" width="5.85546875" style="130" bestFit="1" customWidth="1"/>
    <col min="9995" max="9995" width="12.7109375" style="130" customWidth="1"/>
    <col min="9996" max="9996" width="10.85546875" style="130" bestFit="1" customWidth="1"/>
    <col min="9997" max="10241" width="12.7109375" style="130"/>
    <col min="10242" max="10242" width="21.28515625" style="130" customWidth="1"/>
    <col min="10243" max="10243" width="15" style="130" bestFit="1" customWidth="1"/>
    <col min="10244" max="10244" width="4.28515625" style="130" customWidth="1"/>
    <col min="10245" max="10245" width="10" style="130" customWidth="1"/>
    <col min="10246" max="10246" width="8.5703125" style="130" customWidth="1"/>
    <col min="10247" max="10247" width="8.5703125" style="130" bestFit="1" customWidth="1"/>
    <col min="10248" max="10249" width="7.140625" style="130" bestFit="1" customWidth="1"/>
    <col min="10250" max="10250" width="5.85546875" style="130" bestFit="1" customWidth="1"/>
    <col min="10251" max="10251" width="12.7109375" style="130" customWidth="1"/>
    <col min="10252" max="10252" width="10.85546875" style="130" bestFit="1" customWidth="1"/>
    <col min="10253" max="10497" width="12.7109375" style="130"/>
    <col min="10498" max="10498" width="21.28515625" style="130" customWidth="1"/>
    <col min="10499" max="10499" width="15" style="130" bestFit="1" customWidth="1"/>
    <col min="10500" max="10500" width="4.28515625" style="130" customWidth="1"/>
    <col min="10501" max="10501" width="10" style="130" customWidth="1"/>
    <col min="10502" max="10502" width="8.5703125" style="130" customWidth="1"/>
    <col min="10503" max="10503" width="8.5703125" style="130" bestFit="1" customWidth="1"/>
    <col min="10504" max="10505" width="7.140625" style="130" bestFit="1" customWidth="1"/>
    <col min="10506" max="10506" width="5.85546875" style="130" bestFit="1" customWidth="1"/>
    <col min="10507" max="10507" width="12.7109375" style="130" customWidth="1"/>
    <col min="10508" max="10508" width="10.85546875" style="130" bestFit="1" customWidth="1"/>
    <col min="10509" max="10753" width="12.7109375" style="130"/>
    <col min="10754" max="10754" width="21.28515625" style="130" customWidth="1"/>
    <col min="10755" max="10755" width="15" style="130" bestFit="1" customWidth="1"/>
    <col min="10756" max="10756" width="4.28515625" style="130" customWidth="1"/>
    <col min="10757" max="10757" width="10" style="130" customWidth="1"/>
    <col min="10758" max="10758" width="8.5703125" style="130" customWidth="1"/>
    <col min="10759" max="10759" width="8.5703125" style="130" bestFit="1" customWidth="1"/>
    <col min="10760" max="10761" width="7.140625" style="130" bestFit="1" customWidth="1"/>
    <col min="10762" max="10762" width="5.85546875" style="130" bestFit="1" customWidth="1"/>
    <col min="10763" max="10763" width="12.7109375" style="130" customWidth="1"/>
    <col min="10764" max="10764" width="10.85546875" style="130" bestFit="1" customWidth="1"/>
    <col min="10765" max="11009" width="12.7109375" style="130"/>
    <col min="11010" max="11010" width="21.28515625" style="130" customWidth="1"/>
    <col min="11011" max="11011" width="15" style="130" bestFit="1" customWidth="1"/>
    <col min="11012" max="11012" width="4.28515625" style="130" customWidth="1"/>
    <col min="11013" max="11013" width="10" style="130" customWidth="1"/>
    <col min="11014" max="11014" width="8.5703125" style="130" customWidth="1"/>
    <col min="11015" max="11015" width="8.5703125" style="130" bestFit="1" customWidth="1"/>
    <col min="11016" max="11017" width="7.140625" style="130" bestFit="1" customWidth="1"/>
    <col min="11018" max="11018" width="5.85546875" style="130" bestFit="1" customWidth="1"/>
    <col min="11019" max="11019" width="12.7109375" style="130" customWidth="1"/>
    <col min="11020" max="11020" width="10.85546875" style="130" bestFit="1" customWidth="1"/>
    <col min="11021" max="11265" width="12.7109375" style="130"/>
    <col min="11266" max="11266" width="21.28515625" style="130" customWidth="1"/>
    <col min="11267" max="11267" width="15" style="130" bestFit="1" customWidth="1"/>
    <col min="11268" max="11268" width="4.28515625" style="130" customWidth="1"/>
    <col min="11269" max="11269" width="10" style="130" customWidth="1"/>
    <col min="11270" max="11270" width="8.5703125" style="130" customWidth="1"/>
    <col min="11271" max="11271" width="8.5703125" style="130" bestFit="1" customWidth="1"/>
    <col min="11272" max="11273" width="7.140625" style="130" bestFit="1" customWidth="1"/>
    <col min="11274" max="11274" width="5.85546875" style="130" bestFit="1" customWidth="1"/>
    <col min="11275" max="11275" width="12.7109375" style="130" customWidth="1"/>
    <col min="11276" max="11276" width="10.85546875" style="130" bestFit="1" customWidth="1"/>
    <col min="11277" max="11521" width="12.7109375" style="130"/>
    <col min="11522" max="11522" width="21.28515625" style="130" customWidth="1"/>
    <col min="11523" max="11523" width="15" style="130" bestFit="1" customWidth="1"/>
    <col min="11524" max="11524" width="4.28515625" style="130" customWidth="1"/>
    <col min="11525" max="11525" width="10" style="130" customWidth="1"/>
    <col min="11526" max="11526" width="8.5703125" style="130" customWidth="1"/>
    <col min="11527" max="11527" width="8.5703125" style="130" bestFit="1" customWidth="1"/>
    <col min="11528" max="11529" width="7.140625" style="130" bestFit="1" customWidth="1"/>
    <col min="11530" max="11530" width="5.85546875" style="130" bestFit="1" customWidth="1"/>
    <col min="11531" max="11531" width="12.7109375" style="130" customWidth="1"/>
    <col min="11532" max="11532" width="10.85546875" style="130" bestFit="1" customWidth="1"/>
    <col min="11533" max="11777" width="12.7109375" style="130"/>
    <col min="11778" max="11778" width="21.28515625" style="130" customWidth="1"/>
    <col min="11779" max="11779" width="15" style="130" bestFit="1" customWidth="1"/>
    <col min="11780" max="11780" width="4.28515625" style="130" customWidth="1"/>
    <col min="11781" max="11781" width="10" style="130" customWidth="1"/>
    <col min="11782" max="11782" width="8.5703125" style="130" customWidth="1"/>
    <col min="11783" max="11783" width="8.5703125" style="130" bestFit="1" customWidth="1"/>
    <col min="11784" max="11785" width="7.140625" style="130" bestFit="1" customWidth="1"/>
    <col min="11786" max="11786" width="5.85546875" style="130" bestFit="1" customWidth="1"/>
    <col min="11787" max="11787" width="12.7109375" style="130" customWidth="1"/>
    <col min="11788" max="11788" width="10.85546875" style="130" bestFit="1" customWidth="1"/>
    <col min="11789" max="12033" width="12.7109375" style="130"/>
    <col min="12034" max="12034" width="21.28515625" style="130" customWidth="1"/>
    <col min="12035" max="12035" width="15" style="130" bestFit="1" customWidth="1"/>
    <col min="12036" max="12036" width="4.28515625" style="130" customWidth="1"/>
    <col min="12037" max="12037" width="10" style="130" customWidth="1"/>
    <col min="12038" max="12038" width="8.5703125" style="130" customWidth="1"/>
    <col min="12039" max="12039" width="8.5703125" style="130" bestFit="1" customWidth="1"/>
    <col min="12040" max="12041" width="7.140625" style="130" bestFit="1" customWidth="1"/>
    <col min="12042" max="12042" width="5.85546875" style="130" bestFit="1" customWidth="1"/>
    <col min="12043" max="12043" width="12.7109375" style="130" customWidth="1"/>
    <col min="12044" max="12044" width="10.85546875" style="130" bestFit="1" customWidth="1"/>
    <col min="12045" max="12289" width="12.7109375" style="130"/>
    <col min="12290" max="12290" width="21.28515625" style="130" customWidth="1"/>
    <col min="12291" max="12291" width="15" style="130" bestFit="1" customWidth="1"/>
    <col min="12292" max="12292" width="4.28515625" style="130" customWidth="1"/>
    <col min="12293" max="12293" width="10" style="130" customWidth="1"/>
    <col min="12294" max="12294" width="8.5703125" style="130" customWidth="1"/>
    <col min="12295" max="12295" width="8.5703125" style="130" bestFit="1" customWidth="1"/>
    <col min="12296" max="12297" width="7.140625" style="130" bestFit="1" customWidth="1"/>
    <col min="12298" max="12298" width="5.85546875" style="130" bestFit="1" customWidth="1"/>
    <col min="12299" max="12299" width="12.7109375" style="130" customWidth="1"/>
    <col min="12300" max="12300" width="10.85546875" style="130" bestFit="1" customWidth="1"/>
    <col min="12301" max="12545" width="12.7109375" style="130"/>
    <col min="12546" max="12546" width="21.28515625" style="130" customWidth="1"/>
    <col min="12547" max="12547" width="15" style="130" bestFit="1" customWidth="1"/>
    <col min="12548" max="12548" width="4.28515625" style="130" customWidth="1"/>
    <col min="12549" max="12549" width="10" style="130" customWidth="1"/>
    <col min="12550" max="12550" width="8.5703125" style="130" customWidth="1"/>
    <col min="12551" max="12551" width="8.5703125" style="130" bestFit="1" customWidth="1"/>
    <col min="12552" max="12553" width="7.140625" style="130" bestFit="1" customWidth="1"/>
    <col min="12554" max="12554" width="5.85546875" style="130" bestFit="1" customWidth="1"/>
    <col min="12555" max="12555" width="12.7109375" style="130" customWidth="1"/>
    <col min="12556" max="12556" width="10.85546875" style="130" bestFit="1" customWidth="1"/>
    <col min="12557" max="12801" width="12.7109375" style="130"/>
    <col min="12802" max="12802" width="21.28515625" style="130" customWidth="1"/>
    <col min="12803" max="12803" width="15" style="130" bestFit="1" customWidth="1"/>
    <col min="12804" max="12804" width="4.28515625" style="130" customWidth="1"/>
    <col min="12805" max="12805" width="10" style="130" customWidth="1"/>
    <col min="12806" max="12806" width="8.5703125" style="130" customWidth="1"/>
    <col min="12807" max="12807" width="8.5703125" style="130" bestFit="1" customWidth="1"/>
    <col min="12808" max="12809" width="7.140625" style="130" bestFit="1" customWidth="1"/>
    <col min="12810" max="12810" width="5.85546875" style="130" bestFit="1" customWidth="1"/>
    <col min="12811" max="12811" width="12.7109375" style="130" customWidth="1"/>
    <col min="12812" max="12812" width="10.85546875" style="130" bestFit="1" customWidth="1"/>
    <col min="12813" max="13057" width="12.7109375" style="130"/>
    <col min="13058" max="13058" width="21.28515625" style="130" customWidth="1"/>
    <col min="13059" max="13059" width="15" style="130" bestFit="1" customWidth="1"/>
    <col min="13060" max="13060" width="4.28515625" style="130" customWidth="1"/>
    <col min="13061" max="13061" width="10" style="130" customWidth="1"/>
    <col min="13062" max="13062" width="8.5703125" style="130" customWidth="1"/>
    <col min="13063" max="13063" width="8.5703125" style="130" bestFit="1" customWidth="1"/>
    <col min="13064" max="13065" width="7.140625" style="130" bestFit="1" customWidth="1"/>
    <col min="13066" max="13066" width="5.85546875" style="130" bestFit="1" customWidth="1"/>
    <col min="13067" max="13067" width="12.7109375" style="130" customWidth="1"/>
    <col min="13068" max="13068" width="10.85546875" style="130" bestFit="1" customWidth="1"/>
    <col min="13069" max="13313" width="12.7109375" style="130"/>
    <col min="13314" max="13314" width="21.28515625" style="130" customWidth="1"/>
    <col min="13315" max="13315" width="15" style="130" bestFit="1" customWidth="1"/>
    <col min="13316" max="13316" width="4.28515625" style="130" customWidth="1"/>
    <col min="13317" max="13317" width="10" style="130" customWidth="1"/>
    <col min="13318" max="13318" width="8.5703125" style="130" customWidth="1"/>
    <col min="13319" max="13319" width="8.5703125" style="130" bestFit="1" customWidth="1"/>
    <col min="13320" max="13321" width="7.140625" style="130" bestFit="1" customWidth="1"/>
    <col min="13322" max="13322" width="5.85546875" style="130" bestFit="1" customWidth="1"/>
    <col min="13323" max="13323" width="12.7109375" style="130" customWidth="1"/>
    <col min="13324" max="13324" width="10.85546875" style="130" bestFit="1" customWidth="1"/>
    <col min="13325" max="13569" width="12.7109375" style="130"/>
    <col min="13570" max="13570" width="21.28515625" style="130" customWidth="1"/>
    <col min="13571" max="13571" width="15" style="130" bestFit="1" customWidth="1"/>
    <col min="13572" max="13572" width="4.28515625" style="130" customWidth="1"/>
    <col min="13573" max="13573" width="10" style="130" customWidth="1"/>
    <col min="13574" max="13574" width="8.5703125" style="130" customWidth="1"/>
    <col min="13575" max="13575" width="8.5703125" style="130" bestFit="1" customWidth="1"/>
    <col min="13576" max="13577" width="7.140625" style="130" bestFit="1" customWidth="1"/>
    <col min="13578" max="13578" width="5.85546875" style="130" bestFit="1" customWidth="1"/>
    <col min="13579" max="13579" width="12.7109375" style="130" customWidth="1"/>
    <col min="13580" max="13580" width="10.85546875" style="130" bestFit="1" customWidth="1"/>
    <col min="13581" max="13825" width="12.7109375" style="130"/>
    <col min="13826" max="13826" width="21.28515625" style="130" customWidth="1"/>
    <col min="13827" max="13827" width="15" style="130" bestFit="1" customWidth="1"/>
    <col min="13828" max="13828" width="4.28515625" style="130" customWidth="1"/>
    <col min="13829" max="13829" width="10" style="130" customWidth="1"/>
    <col min="13830" max="13830" width="8.5703125" style="130" customWidth="1"/>
    <col min="13831" max="13831" width="8.5703125" style="130" bestFit="1" customWidth="1"/>
    <col min="13832" max="13833" width="7.140625" style="130" bestFit="1" customWidth="1"/>
    <col min="13834" max="13834" width="5.85546875" style="130" bestFit="1" customWidth="1"/>
    <col min="13835" max="13835" width="12.7109375" style="130" customWidth="1"/>
    <col min="13836" max="13836" width="10.85546875" style="130" bestFit="1" customWidth="1"/>
    <col min="13837" max="14081" width="12.7109375" style="130"/>
    <col min="14082" max="14082" width="21.28515625" style="130" customWidth="1"/>
    <col min="14083" max="14083" width="15" style="130" bestFit="1" customWidth="1"/>
    <col min="14084" max="14084" width="4.28515625" style="130" customWidth="1"/>
    <col min="14085" max="14085" width="10" style="130" customWidth="1"/>
    <col min="14086" max="14086" width="8.5703125" style="130" customWidth="1"/>
    <col min="14087" max="14087" width="8.5703125" style="130" bestFit="1" customWidth="1"/>
    <col min="14088" max="14089" width="7.140625" style="130" bestFit="1" customWidth="1"/>
    <col min="14090" max="14090" width="5.85546875" style="130" bestFit="1" customWidth="1"/>
    <col min="14091" max="14091" width="12.7109375" style="130" customWidth="1"/>
    <col min="14092" max="14092" width="10.85546875" style="130" bestFit="1" customWidth="1"/>
    <col min="14093" max="14337" width="12.7109375" style="130"/>
    <col min="14338" max="14338" width="21.28515625" style="130" customWidth="1"/>
    <col min="14339" max="14339" width="15" style="130" bestFit="1" customWidth="1"/>
    <col min="14340" max="14340" width="4.28515625" style="130" customWidth="1"/>
    <col min="14341" max="14341" width="10" style="130" customWidth="1"/>
    <col min="14342" max="14342" width="8.5703125" style="130" customWidth="1"/>
    <col min="14343" max="14343" width="8.5703125" style="130" bestFit="1" customWidth="1"/>
    <col min="14344" max="14345" width="7.140625" style="130" bestFit="1" customWidth="1"/>
    <col min="14346" max="14346" width="5.85546875" style="130" bestFit="1" customWidth="1"/>
    <col min="14347" max="14347" width="12.7109375" style="130" customWidth="1"/>
    <col min="14348" max="14348" width="10.85546875" style="130" bestFit="1" customWidth="1"/>
    <col min="14349" max="14593" width="12.7109375" style="130"/>
    <col min="14594" max="14594" width="21.28515625" style="130" customWidth="1"/>
    <col min="14595" max="14595" width="15" style="130" bestFit="1" customWidth="1"/>
    <col min="14596" max="14596" width="4.28515625" style="130" customWidth="1"/>
    <col min="14597" max="14597" width="10" style="130" customWidth="1"/>
    <col min="14598" max="14598" width="8.5703125" style="130" customWidth="1"/>
    <col min="14599" max="14599" width="8.5703125" style="130" bestFit="1" customWidth="1"/>
    <col min="14600" max="14601" width="7.140625" style="130" bestFit="1" customWidth="1"/>
    <col min="14602" max="14602" width="5.85546875" style="130" bestFit="1" customWidth="1"/>
    <col min="14603" max="14603" width="12.7109375" style="130" customWidth="1"/>
    <col min="14604" max="14604" width="10.85546875" style="130" bestFit="1" customWidth="1"/>
    <col min="14605" max="14849" width="12.7109375" style="130"/>
    <col min="14850" max="14850" width="21.28515625" style="130" customWidth="1"/>
    <col min="14851" max="14851" width="15" style="130" bestFit="1" customWidth="1"/>
    <col min="14852" max="14852" width="4.28515625" style="130" customWidth="1"/>
    <col min="14853" max="14853" width="10" style="130" customWidth="1"/>
    <col min="14854" max="14854" width="8.5703125" style="130" customWidth="1"/>
    <col min="14855" max="14855" width="8.5703125" style="130" bestFit="1" customWidth="1"/>
    <col min="14856" max="14857" width="7.140625" style="130" bestFit="1" customWidth="1"/>
    <col min="14858" max="14858" width="5.85546875" style="130" bestFit="1" customWidth="1"/>
    <col min="14859" max="14859" width="12.7109375" style="130" customWidth="1"/>
    <col min="14860" max="14860" width="10.85546875" style="130" bestFit="1" customWidth="1"/>
    <col min="14861" max="15105" width="12.7109375" style="130"/>
    <col min="15106" max="15106" width="21.28515625" style="130" customWidth="1"/>
    <col min="15107" max="15107" width="15" style="130" bestFit="1" customWidth="1"/>
    <col min="15108" max="15108" width="4.28515625" style="130" customWidth="1"/>
    <col min="15109" max="15109" width="10" style="130" customWidth="1"/>
    <col min="15110" max="15110" width="8.5703125" style="130" customWidth="1"/>
    <col min="15111" max="15111" width="8.5703125" style="130" bestFit="1" customWidth="1"/>
    <col min="15112" max="15113" width="7.140625" style="130" bestFit="1" customWidth="1"/>
    <col min="15114" max="15114" width="5.85546875" style="130" bestFit="1" customWidth="1"/>
    <col min="15115" max="15115" width="12.7109375" style="130" customWidth="1"/>
    <col min="15116" max="15116" width="10.85546875" style="130" bestFit="1" customWidth="1"/>
    <col min="15117" max="15361" width="12.7109375" style="130"/>
    <col min="15362" max="15362" width="21.28515625" style="130" customWidth="1"/>
    <col min="15363" max="15363" width="15" style="130" bestFit="1" customWidth="1"/>
    <col min="15364" max="15364" width="4.28515625" style="130" customWidth="1"/>
    <col min="15365" max="15365" width="10" style="130" customWidth="1"/>
    <col min="15366" max="15366" width="8.5703125" style="130" customWidth="1"/>
    <col min="15367" max="15367" width="8.5703125" style="130" bestFit="1" customWidth="1"/>
    <col min="15368" max="15369" width="7.140625" style="130" bestFit="1" customWidth="1"/>
    <col min="15370" max="15370" width="5.85546875" style="130" bestFit="1" customWidth="1"/>
    <col min="15371" max="15371" width="12.7109375" style="130" customWidth="1"/>
    <col min="15372" max="15372" width="10.85546875" style="130" bestFit="1" customWidth="1"/>
    <col min="15373" max="15617" width="12.7109375" style="130"/>
    <col min="15618" max="15618" width="21.28515625" style="130" customWidth="1"/>
    <col min="15619" max="15619" width="15" style="130" bestFit="1" customWidth="1"/>
    <col min="15620" max="15620" width="4.28515625" style="130" customWidth="1"/>
    <col min="15621" max="15621" width="10" style="130" customWidth="1"/>
    <col min="15622" max="15622" width="8.5703125" style="130" customWidth="1"/>
    <col min="15623" max="15623" width="8.5703125" style="130" bestFit="1" customWidth="1"/>
    <col min="15624" max="15625" width="7.140625" style="130" bestFit="1" customWidth="1"/>
    <col min="15626" max="15626" width="5.85546875" style="130" bestFit="1" customWidth="1"/>
    <col min="15627" max="15627" width="12.7109375" style="130" customWidth="1"/>
    <col min="15628" max="15628" width="10.85546875" style="130" bestFit="1" customWidth="1"/>
    <col min="15629" max="15873" width="12.7109375" style="130"/>
    <col min="15874" max="15874" width="21.28515625" style="130" customWidth="1"/>
    <col min="15875" max="15875" width="15" style="130" bestFit="1" customWidth="1"/>
    <col min="15876" max="15876" width="4.28515625" style="130" customWidth="1"/>
    <col min="15877" max="15877" width="10" style="130" customWidth="1"/>
    <col min="15878" max="15878" width="8.5703125" style="130" customWidth="1"/>
    <col min="15879" max="15879" width="8.5703125" style="130" bestFit="1" customWidth="1"/>
    <col min="15880" max="15881" width="7.140625" style="130" bestFit="1" customWidth="1"/>
    <col min="15882" max="15882" width="5.85546875" style="130" bestFit="1" customWidth="1"/>
    <col min="15883" max="15883" width="12.7109375" style="130" customWidth="1"/>
    <col min="15884" max="15884" width="10.85546875" style="130" bestFit="1" customWidth="1"/>
    <col min="15885" max="16129" width="12.7109375" style="130"/>
    <col min="16130" max="16130" width="21.28515625" style="130" customWidth="1"/>
    <col min="16131" max="16131" width="15" style="130" bestFit="1" customWidth="1"/>
    <col min="16132" max="16132" width="4.28515625" style="130" customWidth="1"/>
    <col min="16133" max="16133" width="10" style="130" customWidth="1"/>
    <col min="16134" max="16134" width="8.5703125" style="130" customWidth="1"/>
    <col min="16135" max="16135" width="8.5703125" style="130" bestFit="1" customWidth="1"/>
    <col min="16136" max="16137" width="7.140625" style="130" bestFit="1" customWidth="1"/>
    <col min="16138" max="16138" width="5.85546875" style="130" bestFit="1" customWidth="1"/>
    <col min="16139" max="16139" width="12.7109375" style="130" customWidth="1"/>
    <col min="16140" max="16140" width="10.85546875" style="130" bestFit="1" customWidth="1"/>
    <col min="16141" max="16384" width="12.7109375" style="130"/>
  </cols>
  <sheetData>
    <row r="1" spans="2:12">
      <c r="B1" s="125" t="str">
        <f>المدخلات!G1</f>
        <v>المندوبية الجهوية للتربية</v>
      </c>
      <c r="C1" s="126">
        <f>المدخلات!I1</f>
        <v>0</v>
      </c>
      <c r="D1" s="127"/>
      <c r="E1" s="127"/>
      <c r="F1" s="128" t="str">
        <f>المدخلات!G4</f>
        <v>القسم</v>
      </c>
      <c r="G1" s="129"/>
      <c r="H1" s="393">
        <f>المدخلات!I4</f>
        <v>0</v>
      </c>
      <c r="I1" s="394"/>
    </row>
    <row r="2" spans="2:12">
      <c r="B2" s="125" t="str">
        <f>المدخلات!G2</f>
        <v>المدرسة الإبتدائية</v>
      </c>
      <c r="C2" s="126">
        <f>المدخلات!I2</f>
        <v>0</v>
      </c>
      <c r="D2" s="132"/>
      <c r="E2" s="132"/>
      <c r="F2" s="128" t="str">
        <f>المدخلات!G5</f>
        <v>السنة الدراسية</v>
      </c>
      <c r="G2" s="134"/>
      <c r="H2" s="395" t="str">
        <f>المدخلات!I5</f>
        <v>2019-2018</v>
      </c>
      <c r="I2" s="396"/>
    </row>
    <row r="3" spans="2:12">
      <c r="B3" s="131" t="str">
        <f>المدخلات!G3</f>
        <v>المعلم (ة)</v>
      </c>
      <c r="C3" s="160">
        <f>المدخلات!I3</f>
        <v>0</v>
      </c>
      <c r="D3" s="135"/>
      <c r="E3" s="135"/>
      <c r="F3" s="133" t="str">
        <f>المدخلات!G6</f>
        <v>عدد التلاميذ</v>
      </c>
      <c r="G3" s="136"/>
      <c r="H3" s="397">
        <f>المدخلات!I6</f>
        <v>45</v>
      </c>
      <c r="I3" s="398"/>
    </row>
    <row r="5" spans="2:12" ht="27.75">
      <c r="B5" s="399" t="s">
        <v>96</v>
      </c>
      <c r="C5" s="399"/>
      <c r="D5" s="399"/>
      <c r="E5" s="399"/>
      <c r="F5" s="399"/>
      <c r="G5" s="399"/>
      <c r="H5" s="399"/>
      <c r="I5" s="399"/>
      <c r="K5" s="137"/>
      <c r="L5" s="137"/>
    </row>
    <row r="6" spans="2:12">
      <c r="L6" s="137"/>
    </row>
    <row r="7" spans="2:12">
      <c r="B7" s="138" t="s">
        <v>89</v>
      </c>
      <c r="C7" s="391" t="str">
        <f>VLOOKUP(H7,ثلاثي2!A5:AG44,2,FALSE)</f>
        <v/>
      </c>
      <c r="D7" s="392"/>
      <c r="E7" s="392"/>
      <c r="G7" s="142" t="s">
        <v>92</v>
      </c>
      <c r="H7" s="161">
        <v>1</v>
      </c>
    </row>
    <row r="8" spans="2:12" s="139" customFormat="1">
      <c r="L8" s="137"/>
    </row>
    <row r="9" spans="2:12" s="139" customFormat="1" ht="18">
      <c r="B9" s="400" t="str">
        <f>ثلاثي2!D3</f>
        <v>مجال اللغة العربية</v>
      </c>
      <c r="C9" s="401"/>
      <c r="D9" s="130"/>
      <c r="E9" s="138" t="str">
        <f>ثلاثي2!B57</f>
        <v>معدل القسم</v>
      </c>
      <c r="F9" s="140" t="str">
        <f>ثلاثي2!B56</f>
        <v>أدنى عدد</v>
      </c>
      <c r="G9" s="140" t="str">
        <f>ثلاثي2!B55</f>
        <v>أعلى عدد</v>
      </c>
      <c r="I9" s="164" t="s">
        <v>97</v>
      </c>
      <c r="L9" s="141"/>
    </row>
    <row r="10" spans="2:12" s="139" customFormat="1">
      <c r="B10" s="142" t="str">
        <f>ثلاثي2!D4</f>
        <v>تواصل شفوي</v>
      </c>
      <c r="C10" s="143">
        <f>VLOOKUP(H7,ثلاثي2!A5:AG44,4,FALSE)</f>
        <v>0</v>
      </c>
      <c r="D10" s="130"/>
      <c r="E10" s="144" t="e">
        <f>ثلاثي2!D57</f>
        <v>#DIV/0!</v>
      </c>
      <c r="F10" s="145">
        <f>ثلاثي2!D56</f>
        <v>0</v>
      </c>
      <c r="G10" s="145">
        <f>ثلاثي2!D55</f>
        <v>0</v>
      </c>
      <c r="H10" s="151" t="str">
        <f>IF(AND(C10=F10,C$36=G$36),"للتثبت","")</f>
        <v>للتثبت</v>
      </c>
      <c r="I10" s="165">
        <f>C10-VLOOKUP(H7,ثلاثي1!A5:AG44,4,FALSE)</f>
        <v>0</v>
      </c>
    </row>
    <row r="11" spans="2:12" s="139" customFormat="1">
      <c r="B11" s="146" t="str">
        <f>ثلاثي2!E4</f>
        <v>قراءة</v>
      </c>
      <c r="C11" s="143">
        <f>VLOOKUP(H7,ثلاثي2!A5:AG44,5,FALSE)</f>
        <v>0</v>
      </c>
      <c r="D11" s="147"/>
      <c r="E11" s="144" t="e">
        <f>ثلاثي2!E57</f>
        <v>#DIV/0!</v>
      </c>
      <c r="F11" s="145">
        <f>ثلاثي2!E56</f>
        <v>0</v>
      </c>
      <c r="G11" s="145">
        <f>ثلاثي2!E55</f>
        <v>0</v>
      </c>
      <c r="H11" s="151" t="str">
        <f>IF(AND(C11=F11,C$36=G$36),"للتثبت","")</f>
        <v>للتثبت</v>
      </c>
      <c r="I11" s="165">
        <f>C11-VLOOKUP(H7,ثلاثي1!A5:AG44,5,FALSE)</f>
        <v>0</v>
      </c>
      <c r="J11" s="148"/>
      <c r="K11" s="148"/>
      <c r="L11" s="148"/>
    </row>
    <row r="12" spans="2:12" s="139" customFormat="1">
      <c r="B12" s="146" t="str">
        <f>ثلاثي2!F4</f>
        <v>قواعد اللغة</v>
      </c>
      <c r="C12" s="143">
        <f>VLOOKUP(H7,ثلاثي2!A5:AG44,6,FALSE)</f>
        <v>0</v>
      </c>
      <c r="D12" s="147"/>
      <c r="E12" s="144" t="e">
        <f>ثلاثي2!F57</f>
        <v>#DIV/0!</v>
      </c>
      <c r="F12" s="145">
        <f>ثلاثي2!F56</f>
        <v>0</v>
      </c>
      <c r="G12" s="145">
        <f>+ثلاثي2!F55</f>
        <v>0</v>
      </c>
      <c r="H12" s="151" t="str">
        <f>IF(AND(C12=F12,C$36=G$36),"للتثبت","")</f>
        <v>للتثبت</v>
      </c>
      <c r="I12" s="165">
        <f>C12-VLOOKUP(H7,ثلاثي1!A5:AG44,6,FALSE)</f>
        <v>0</v>
      </c>
      <c r="J12" s="148"/>
      <c r="K12" s="148"/>
      <c r="L12" s="148"/>
    </row>
    <row r="13" spans="2:12" s="139" customFormat="1">
      <c r="B13" s="146" t="str">
        <f>ثلاثي2!G4</f>
        <v>إنتاج كتابي</v>
      </c>
      <c r="C13" s="143">
        <f>VLOOKUP(H7,ثلاثي2!A5:AG44,7,FALSE)</f>
        <v>0</v>
      </c>
      <c r="D13" s="147"/>
      <c r="E13" s="144" t="e">
        <f>ثلاثي2!G57</f>
        <v>#DIV/0!</v>
      </c>
      <c r="F13" s="145">
        <f>ثلاثي2!G56</f>
        <v>0</v>
      </c>
      <c r="G13" s="145">
        <f>ثلاثي2!G55</f>
        <v>0</v>
      </c>
      <c r="H13" s="151" t="str">
        <f>IF(AND(C13=F13,C$36=G$36),"للتثبت","")</f>
        <v>للتثبت</v>
      </c>
      <c r="I13" s="165">
        <f>C13-VLOOKUP(H7,ثلاثي1!A5:AG44,7,FALSE)</f>
        <v>0</v>
      </c>
      <c r="J13" s="148"/>
      <c r="K13" s="148"/>
      <c r="L13" s="148"/>
    </row>
    <row r="14" spans="2:12">
      <c r="B14" s="146" t="str">
        <f>ثلاثي2!I4</f>
        <v>معدل المجال</v>
      </c>
      <c r="C14" s="162">
        <f>VLOOKUP(H7,ثلاثي2!A5:AG44,9,FALSE)</f>
        <v>0</v>
      </c>
      <c r="D14" s="147"/>
      <c r="E14" s="144">
        <f>ثلاثي2!I57</f>
        <v>0</v>
      </c>
      <c r="F14" s="145">
        <f>ثلاثي2!I56</f>
        <v>0</v>
      </c>
      <c r="G14" s="145">
        <f>ثلاثي2!I55</f>
        <v>0</v>
      </c>
      <c r="H14" s="151" t="str">
        <f>IF(AND(C14=F14,C$36=G$36),"للتثبت","")</f>
        <v>للتثبت</v>
      </c>
      <c r="I14" s="165">
        <f>C14-VLOOKUP(H7,ثلاثي1!A5:AG44,9,FALSE)</f>
        <v>0</v>
      </c>
      <c r="J14" s="147"/>
      <c r="K14" s="148"/>
      <c r="L14" s="148"/>
    </row>
    <row r="15" spans="2:12">
      <c r="B15" s="147"/>
      <c r="C15" s="149"/>
      <c r="D15" s="147"/>
      <c r="E15" s="150"/>
      <c r="F15" s="149"/>
      <c r="G15" s="149"/>
      <c r="H15" s="150"/>
      <c r="I15" s="166"/>
      <c r="J15" s="147"/>
      <c r="K15" s="147"/>
      <c r="L15" s="147"/>
    </row>
    <row r="16" spans="2:12" ht="18">
      <c r="B16" s="389" t="str">
        <f>ثلاثي2!K3</f>
        <v>مجال العلوم والتكنولوجيا</v>
      </c>
      <c r="C16" s="390"/>
      <c r="D16" s="147"/>
      <c r="E16" s="150"/>
      <c r="F16" s="151"/>
      <c r="G16" s="151"/>
      <c r="H16" s="151"/>
      <c r="I16" s="166"/>
      <c r="K16" s="147"/>
      <c r="L16" s="147"/>
    </row>
    <row r="17" spans="2:12">
      <c r="B17" s="146" t="str">
        <f>ثلاثي2!K4</f>
        <v>رياضيات</v>
      </c>
      <c r="C17" s="152">
        <f>VLOOKUP(H7,ثلاثي2!A5:AG44,11,FALSE)</f>
        <v>0</v>
      </c>
      <c r="E17" s="144" t="e">
        <f>ثلاثي2!K57</f>
        <v>#DIV/0!</v>
      </c>
      <c r="F17" s="145">
        <f>ثلاثي2!K56</f>
        <v>0</v>
      </c>
      <c r="G17" s="145">
        <f>ثلاثي2!K55</f>
        <v>0</v>
      </c>
      <c r="H17" s="151" t="str">
        <f>IF(AND(C17=F17,C$36=G$36),"للتثبت","")</f>
        <v>للتثبت</v>
      </c>
      <c r="I17" s="165">
        <f>C17-VLOOKUP(H7,ثلاثي1!A5:AG44,11,FALSE)</f>
        <v>0</v>
      </c>
      <c r="K17" s="147"/>
      <c r="L17" s="147"/>
    </row>
    <row r="18" spans="2:12">
      <c r="B18" s="146" t="str">
        <f>ثلاثي2!L4</f>
        <v>الإيقاظ العلمي</v>
      </c>
      <c r="C18" s="143">
        <f>VLOOKUP(H7,ثلاثي2!A5:AG44,12,FALSE)</f>
        <v>0</v>
      </c>
      <c r="D18" s="154"/>
      <c r="E18" s="144" t="e">
        <f>ثلاثي2!L57</f>
        <v>#DIV/0!</v>
      </c>
      <c r="F18" s="145">
        <f>ثلاثي2!L56</f>
        <v>0</v>
      </c>
      <c r="G18" s="145">
        <f>ثلاثي2!L55</f>
        <v>0</v>
      </c>
      <c r="H18" s="151" t="str">
        <f>IF(AND(C18=F18,C$36=G$36),"للتثبت","")</f>
        <v>للتثبت</v>
      </c>
      <c r="I18" s="165">
        <f>C18-VLOOKUP(H7,ثلاثي1!A5:AG44,12,FALSE)</f>
        <v>0</v>
      </c>
      <c r="J18" s="153"/>
      <c r="K18" s="147"/>
      <c r="L18" s="147"/>
    </row>
    <row r="19" spans="2:12">
      <c r="B19" s="146" t="str">
        <f>ثلاثي2!M4</f>
        <v>تربية تكنولوجية</v>
      </c>
      <c r="C19" s="143">
        <f>VLOOKUP(H7,ثلاثي2!A5:AG44,13,FALSE)</f>
        <v>0</v>
      </c>
      <c r="D19" s="147"/>
      <c r="E19" s="144" t="e">
        <f>ثلاثي2!M57</f>
        <v>#DIV/0!</v>
      </c>
      <c r="F19" s="145">
        <f>ثلاثي2!M56</f>
        <v>0</v>
      </c>
      <c r="G19" s="145">
        <f>ثلاثي2!M55</f>
        <v>0</v>
      </c>
      <c r="H19" s="151" t="str">
        <f>IF(AND(C19=F19,C$36=G$36),"للتثبت","")</f>
        <v>للتثبت</v>
      </c>
      <c r="I19" s="165">
        <f>C19-VLOOKUP(H7,ثلاثي1!A5:AG44,13,FALSE)</f>
        <v>0</v>
      </c>
      <c r="J19" s="153"/>
      <c r="K19" s="147"/>
      <c r="L19" s="147"/>
    </row>
    <row r="20" spans="2:12">
      <c r="B20" s="146" t="str">
        <f>ثلاثي2!O4</f>
        <v>معدل المجال</v>
      </c>
      <c r="C20" s="163">
        <f>VLOOKUP(H7,ثلاثي2!A5:AG44,15,FALSE)</f>
        <v>0</v>
      </c>
      <c r="D20" s="147"/>
      <c r="E20" s="144">
        <f>ثلاثي2!O57</f>
        <v>0</v>
      </c>
      <c r="F20" s="145">
        <f>ثلاثي2!O56</f>
        <v>0</v>
      </c>
      <c r="G20" s="145">
        <f>ثلاثي2!O55</f>
        <v>0</v>
      </c>
      <c r="H20" s="151" t="str">
        <f>IF(AND(C20=F20,C$36=G$36),"للتثبت","")</f>
        <v>للتثبت</v>
      </c>
      <c r="I20" s="165">
        <f>C20-VLOOKUP(H7,ثلاثي1!A5:AG44,15,FALSE)</f>
        <v>0</v>
      </c>
      <c r="J20" s="147"/>
      <c r="K20" s="147"/>
      <c r="L20" s="147"/>
    </row>
    <row r="21" spans="2:12">
      <c r="B21" s="147"/>
      <c r="C21" s="151"/>
      <c r="D21" s="147"/>
      <c r="E21" s="150"/>
      <c r="F21" s="151"/>
      <c r="G21" s="151"/>
      <c r="H21" s="151"/>
      <c r="I21" s="166"/>
      <c r="J21" s="147"/>
      <c r="K21" s="147"/>
      <c r="L21" s="147"/>
    </row>
    <row r="22" spans="2:12" ht="18">
      <c r="B22" s="389" t="str">
        <f>ثلاثي2!Q3</f>
        <v>مجال التنشئة</v>
      </c>
      <c r="C22" s="390"/>
      <c r="D22" s="147"/>
      <c r="H22" s="151"/>
      <c r="I22" s="166"/>
      <c r="K22" s="147"/>
      <c r="L22" s="147"/>
    </row>
    <row r="23" spans="2:12">
      <c r="B23" s="146" t="str">
        <f>ثلاثي2!Q4</f>
        <v>تربية إسلامية</v>
      </c>
      <c r="C23" s="152">
        <f>VLOOKUP(H7,ثلاثي2!A5:AG44,17,FALSE)</f>
        <v>0</v>
      </c>
      <c r="E23" s="144" t="e">
        <f>ثلاثي2!Q57</f>
        <v>#DIV/0!</v>
      </c>
      <c r="F23" s="145">
        <f>ثلاثي2!Q56</f>
        <v>0</v>
      </c>
      <c r="G23" s="145">
        <f>ثلاثي2!Q55</f>
        <v>0</v>
      </c>
      <c r="H23" s="151" t="str">
        <f>IF(AND(C23=F23,C$36=G$36),"للتثبت","")</f>
        <v>للتثبت</v>
      </c>
      <c r="I23" s="165">
        <f>C23-VLOOKUP(H7,ثلاثي1!A5:AG44,17,FALSE)</f>
        <v>0</v>
      </c>
      <c r="J23" s="147"/>
      <c r="K23" s="147"/>
      <c r="L23" s="147"/>
    </row>
    <row r="24" spans="2:12">
      <c r="B24" s="146" t="str">
        <f>ثلاثي2!R4</f>
        <v>تربية تشكيلية</v>
      </c>
      <c r="C24" s="152">
        <f>VLOOKUP(H7,ثلاثي2!A5:AG44,18,FALSE)</f>
        <v>0</v>
      </c>
      <c r="D24" s="147"/>
      <c r="E24" s="144" t="e">
        <f>ثلاثي2!R57</f>
        <v>#DIV/0!</v>
      </c>
      <c r="F24" s="145">
        <f>ثلاثي2!R56</f>
        <v>0</v>
      </c>
      <c r="G24" s="145">
        <f>ثلاثي2!R55</f>
        <v>0</v>
      </c>
      <c r="H24" s="151" t="str">
        <f>IF(AND(C24=F24,C$36=G$36),"للتثبت","")</f>
        <v>للتثبت</v>
      </c>
      <c r="I24" s="165">
        <f>C24-VLOOKUP(H7,ثلاثي1!A5:AG44,18,FALSE)</f>
        <v>0</v>
      </c>
      <c r="J24" s="147"/>
      <c r="K24" s="147"/>
      <c r="L24" s="147"/>
    </row>
    <row r="25" spans="2:12">
      <c r="B25" s="146" t="str">
        <f>ثلاثي2!S4</f>
        <v>تربية موسيقية</v>
      </c>
      <c r="C25" s="152">
        <f>VLOOKUP(H7,ثلاثي2!A5:AG44,19,FALSE)</f>
        <v>0</v>
      </c>
      <c r="D25" s="147"/>
      <c r="E25" s="144" t="e">
        <f>ثلاثي2!S57</f>
        <v>#DIV/0!</v>
      </c>
      <c r="F25" s="145">
        <f>ثلاثي2!S56</f>
        <v>0</v>
      </c>
      <c r="G25" s="145">
        <f>ثلاثي2!S55</f>
        <v>0</v>
      </c>
      <c r="H25" s="151" t="str">
        <f>IF(AND(C25=F25,C$36=G$36),"للتثبت","")</f>
        <v>للتثبت</v>
      </c>
      <c r="I25" s="165">
        <f>C25-VLOOKUP(H7,ثلاثي1!A5:AG44,19,FALSE)</f>
        <v>0</v>
      </c>
      <c r="J25" s="147"/>
      <c r="K25" s="147"/>
      <c r="L25" s="147"/>
    </row>
    <row r="26" spans="2:12">
      <c r="B26" s="146" t="str">
        <f>ثلاثي2!T4</f>
        <v>تربية بدنية</v>
      </c>
      <c r="C26" s="152">
        <f>IF(VLOOKUP(H7,ثلاثي2!A5:AG44,20,FALSE)=7.77,"معفى",VLOOKUP(H7,ثلاثي2!A5:AG44,20,FALSE))</f>
        <v>0</v>
      </c>
      <c r="E26" s="144">
        <f>ثلاثي2!T57</f>
        <v>0</v>
      </c>
      <c r="F26" s="145">
        <f>ثلاثي2!T56</f>
        <v>0</v>
      </c>
      <c r="G26" s="145">
        <f>ثلاثي2!T55</f>
        <v>0</v>
      </c>
      <c r="H26" s="151" t="str">
        <f>IF(AND(C26=F26,C$36=G$36),"للتثبت","")</f>
        <v>للتثبت</v>
      </c>
      <c r="I26" s="165">
        <f>IF(OR(C26="معفى",VLOOKUP(H7,ثلاثي1!A5:AG44,20,FALSE)="معفى"),"",C26-VLOOKUP(H7,ثلاثي1!A5:AG44,20,FALSE))</f>
        <v>0</v>
      </c>
      <c r="J26" s="147"/>
      <c r="K26" s="147"/>
      <c r="L26" s="147"/>
    </row>
    <row r="27" spans="2:12">
      <c r="B27" s="146" t="str">
        <f>ثلاثي2!V4</f>
        <v>معدل المجال</v>
      </c>
      <c r="C27" s="163">
        <f>VLOOKUP(H7,ثلاثي2!A5:AG44,22,FALSE)</f>
        <v>0</v>
      </c>
      <c r="E27" s="144">
        <f>ثلاثي2!V57</f>
        <v>0</v>
      </c>
      <c r="F27" s="145">
        <f>ثلاثي2!V56</f>
        <v>0</v>
      </c>
      <c r="G27" s="145">
        <f>ثلاثي2!V55</f>
        <v>0</v>
      </c>
      <c r="H27" s="151" t="str">
        <f>IF(AND(C27=F27,C$36=G$36),"للتثبت","")</f>
        <v>للتثبت</v>
      </c>
      <c r="I27" s="165">
        <f>C27-VLOOKUP(H7,ثلاثي1!A5:AG44,22,FALSE)</f>
        <v>0</v>
      </c>
      <c r="J27" s="147"/>
      <c r="K27" s="147"/>
      <c r="L27" s="147"/>
    </row>
    <row r="28" spans="2:12">
      <c r="B28" s="147"/>
      <c r="C28" s="151"/>
      <c r="D28" s="147"/>
      <c r="E28" s="150"/>
      <c r="H28" s="151"/>
      <c r="I28" s="167"/>
      <c r="J28" s="147"/>
      <c r="K28" s="149"/>
      <c r="L28" s="147"/>
    </row>
    <row r="29" spans="2:12" ht="18">
      <c r="B29" s="389" t="str">
        <f>ثلاثي2!X3</f>
        <v>مجال اللغة الفرنسية</v>
      </c>
      <c r="C29" s="390"/>
      <c r="E29" s="150"/>
      <c r="H29" s="150"/>
      <c r="I29" s="167"/>
      <c r="J29" s="147"/>
      <c r="K29" s="149"/>
      <c r="L29" s="147"/>
    </row>
    <row r="30" spans="2:12">
      <c r="B30" s="146" t="str">
        <f>ثلاثي2!X4</f>
        <v>Expr orale</v>
      </c>
      <c r="C30" s="143">
        <f>VLOOKUP(H7,ثلاثي2!A5:AG44,24,FALSE)</f>
        <v>0</v>
      </c>
      <c r="D30" s="147"/>
      <c r="E30" s="144" t="e">
        <f>ثلاثي2!X57</f>
        <v>#DIV/0!</v>
      </c>
      <c r="F30" s="145">
        <f>ثلاثي2!X56</f>
        <v>0</v>
      </c>
      <c r="G30" s="145">
        <f>ثلاثي2!X55</f>
        <v>0</v>
      </c>
      <c r="H30" s="151" t="str">
        <f>IF(AND(C30=F30,C$36=G$36),"للتثبت","")</f>
        <v>للتثبت</v>
      </c>
      <c r="I30" s="165">
        <f>C30-VLOOKUP(H7,ثلاثي1!A5:AG44,24,FALSE)</f>
        <v>0</v>
      </c>
      <c r="J30" s="147"/>
      <c r="K30" s="149"/>
      <c r="L30" s="147"/>
    </row>
    <row r="31" spans="2:12">
      <c r="B31" s="146" t="str">
        <f>ثلاثي2!Y4</f>
        <v>Lecture</v>
      </c>
      <c r="C31" s="155">
        <f>VLOOKUP(H7,ثلاثي2!A5:AG44,25,FALSE)</f>
        <v>0</v>
      </c>
      <c r="D31" s="147"/>
      <c r="E31" s="144" t="e">
        <f>ثلاثي2!Y57</f>
        <v>#DIV/0!</v>
      </c>
      <c r="F31" s="145">
        <f>ثلاثي2!Y56</f>
        <v>0</v>
      </c>
      <c r="G31" s="145">
        <f>ثلاثي2!Y55</f>
        <v>0</v>
      </c>
      <c r="H31" s="151" t="str">
        <f>IF(AND(C31=F31,C$36=G$36),"للتثبت","")</f>
        <v>للتثبت</v>
      </c>
      <c r="I31" s="165">
        <f>C31-VLOOKUP(H7,ثلاثي1!A5:AG44,25,FALSE)</f>
        <v>0</v>
      </c>
      <c r="J31" s="147"/>
      <c r="K31" s="149"/>
      <c r="L31" s="147"/>
    </row>
    <row r="32" spans="2:12">
      <c r="B32" s="146" t="str">
        <f>ثلاثي2!Z4</f>
        <v>Prod écrite</v>
      </c>
      <c r="C32" s="155">
        <f>VLOOKUP(H7,ثلاثي2!A5:AG44,26,FALSE)</f>
        <v>0</v>
      </c>
      <c r="D32" s="147"/>
      <c r="E32" s="144" t="e">
        <f>ثلاثي2!Z57</f>
        <v>#DIV/0!</v>
      </c>
      <c r="F32" s="145">
        <f>ثلاثي2!Z56</f>
        <v>0</v>
      </c>
      <c r="G32" s="145">
        <f>ثلاثي2!Z55</f>
        <v>0</v>
      </c>
      <c r="H32" s="151" t="str">
        <f>IF(AND(C32=F32,C$36=G$36),"للتثبت","")</f>
        <v>للتثبت</v>
      </c>
      <c r="I32" s="165">
        <f>C32-VLOOKUP(H7,ثلاثي1!A5:AG44,26,FALSE)</f>
        <v>0</v>
      </c>
      <c r="J32" s="147"/>
      <c r="K32" s="147"/>
      <c r="L32" s="147"/>
    </row>
    <row r="33" spans="2:12">
      <c r="B33" s="146" t="str">
        <f>ثلاثي2!AB4</f>
        <v>معدل المجال</v>
      </c>
      <c r="C33" s="163">
        <f>VLOOKUP(H7,ثلاثي2!A5:AG44,28,FALSE)</f>
        <v>0</v>
      </c>
      <c r="D33" s="147"/>
      <c r="E33" s="144">
        <f>ثلاثي2!AB57</f>
        <v>0</v>
      </c>
      <c r="F33" s="145">
        <f>ثلاثي2!AB56</f>
        <v>0</v>
      </c>
      <c r="G33" s="145">
        <f>ثلاثي2!AB55</f>
        <v>0</v>
      </c>
      <c r="H33" s="151" t="str">
        <f>IF(AND(C33=F33,C$36=G$36),"للتثبت","")</f>
        <v>للتثبت</v>
      </c>
      <c r="I33" s="165">
        <f>C33-VLOOKUP(H7,ثلاثي1!A5:AG44,28,FALSE)</f>
        <v>0</v>
      </c>
      <c r="J33" s="147"/>
      <c r="K33" s="147"/>
      <c r="L33" s="147"/>
    </row>
    <row r="34" spans="2:12">
      <c r="B34" s="147"/>
      <c r="D34" s="147"/>
      <c r="E34" s="150"/>
      <c r="F34" s="150"/>
      <c r="G34" s="150"/>
      <c r="H34" s="150"/>
      <c r="I34" s="168"/>
      <c r="J34" s="147"/>
      <c r="K34" s="147"/>
      <c r="L34" s="147"/>
    </row>
    <row r="35" spans="2:12" s="173" customFormat="1" ht="18">
      <c r="B35" s="169" t="s">
        <v>90</v>
      </c>
      <c r="C35" s="170">
        <f>VLOOKUP(H7,ثلاثي1!A5:AG44,31,FALSE)</f>
        <v>0</v>
      </c>
      <c r="D35" s="168"/>
      <c r="E35" s="171">
        <f>ثلاثي1!AE57</f>
        <v>0</v>
      </c>
      <c r="F35" s="172">
        <f>ثلاثي1!AE56</f>
        <v>0</v>
      </c>
      <c r="G35" s="172">
        <f>ثلاثي1!AE55</f>
        <v>0</v>
      </c>
      <c r="H35" s="168"/>
      <c r="I35" s="168"/>
      <c r="J35" s="168"/>
      <c r="K35" s="168"/>
      <c r="L35" s="168"/>
    </row>
    <row r="36" spans="2:12" ht="18">
      <c r="B36" s="156" t="s">
        <v>98</v>
      </c>
      <c r="C36" s="170">
        <f>VLOOKUP(H7,ثلاثي2!A5:AG44,31,FALSE)</f>
        <v>0</v>
      </c>
      <c r="E36" s="144">
        <f>ثلاثي2!AE57</f>
        <v>0</v>
      </c>
      <c r="F36" s="145">
        <f>ثلاثي2!AE56</f>
        <v>0</v>
      </c>
      <c r="G36" s="145">
        <f>ثلاثي2!AE55</f>
        <v>0</v>
      </c>
      <c r="H36" s="150"/>
      <c r="I36" s="168"/>
      <c r="J36" s="150"/>
      <c r="K36" s="150"/>
      <c r="L36" s="147"/>
    </row>
    <row r="37" spans="2:12" ht="18">
      <c r="B37" s="156" t="s">
        <v>91</v>
      </c>
      <c r="C37" s="157">
        <f>VLOOKUP(H7,ثلاثي2!A5:AG44,32,FALSE)</f>
        <v>1</v>
      </c>
      <c r="D37" s="154"/>
      <c r="E37" s="154"/>
      <c r="F37" s="150"/>
      <c r="H37" s="147"/>
      <c r="I37" s="168"/>
      <c r="J37" s="147"/>
      <c r="K37" s="147"/>
      <c r="L37" s="147"/>
    </row>
    <row r="38" spans="2:12" ht="18">
      <c r="B38" s="156" t="s">
        <v>41</v>
      </c>
      <c r="C38" s="143" t="str">
        <f>VLOOKUP(H7,ثلاثي2!A5:AG44,33,FALSE)</f>
        <v/>
      </c>
      <c r="D38" s="147"/>
      <c r="E38" s="150"/>
      <c r="F38" s="150"/>
      <c r="H38" s="147"/>
      <c r="I38" s="147"/>
      <c r="J38" s="147"/>
      <c r="K38" s="147"/>
      <c r="L38" s="147"/>
    </row>
    <row r="39" spans="2:12">
      <c r="H39" s="147"/>
      <c r="I39" s="147"/>
      <c r="J39" s="147"/>
      <c r="K39" s="147"/>
      <c r="L39" s="147"/>
    </row>
    <row r="40" spans="2:12">
      <c r="B40" s="182" t="s">
        <v>101</v>
      </c>
      <c r="H40" s="147"/>
      <c r="I40" s="147"/>
      <c r="J40" s="147"/>
      <c r="K40" s="147"/>
      <c r="L40" s="147"/>
    </row>
    <row r="41" spans="2:12" ht="15.75">
      <c r="B41" s="190" t="str">
        <f>IF(C41="","","فارق أعداد")</f>
        <v/>
      </c>
      <c r="C41" s="175" t="str">
        <f>IF(MAX(C10:C13,C17:C19,C23:C26,C30:C32)-MIN(C10:C13,C17:C19,C23:C26,C30:C32)&gt;=15,"فارق بين أعلى أعداده وأدنى أعداده يساوي أو يفوق 15 من 20","")</f>
        <v/>
      </c>
      <c r="D41" s="176"/>
      <c r="E41" s="177"/>
      <c r="F41" s="127"/>
      <c r="G41" s="127"/>
      <c r="H41" s="176"/>
      <c r="I41" s="178"/>
      <c r="J41" s="147"/>
      <c r="K41" s="147"/>
      <c r="L41" s="147"/>
    </row>
    <row r="42" spans="2:12" ht="15.75">
      <c r="B42" s="191" t="str">
        <f>IF(C42="","","تثبت في معدل المجالات")</f>
        <v>تثبت في معدل المجالات</v>
      </c>
      <c r="C42" s="183" t="str">
        <f>IF(AND(OR(C14=F14,C20=F20,C27=F27,C33=F33),OR(C14=G14,C20=G20,C27=G27,C33=G33)),"تلميذ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42" s="184"/>
      <c r="E42" s="185"/>
      <c r="F42" s="186"/>
      <c r="G42" s="186"/>
      <c r="H42" s="184"/>
      <c r="I42" s="188"/>
      <c r="J42" s="147"/>
      <c r="K42" s="147"/>
      <c r="L42" s="147"/>
    </row>
    <row r="43" spans="2:12">
      <c r="B43" s="192" t="str">
        <f>IF(C43="","","تراجع هام في أحد المواد")</f>
        <v/>
      </c>
      <c r="C43" s="179" t="str">
        <f>IF(MIN(I10:I33)&lt;=-10,"تراجع في أحد المواد أو المجالات بأكثر من 10","")</f>
        <v/>
      </c>
      <c r="D43" s="135"/>
      <c r="E43" s="135"/>
      <c r="F43" s="135"/>
      <c r="G43" s="135"/>
      <c r="H43" s="180"/>
      <c r="I43" s="181"/>
      <c r="J43" s="147"/>
      <c r="K43" s="147"/>
      <c r="L43" s="147"/>
    </row>
    <row r="44" spans="2:12">
      <c r="H44" s="147"/>
      <c r="I44" s="147"/>
      <c r="J44" s="147"/>
      <c r="K44" s="147"/>
      <c r="L44" s="147"/>
    </row>
    <row r="45" spans="2:12">
      <c r="H45" s="147"/>
      <c r="I45" s="147"/>
      <c r="J45" s="147"/>
      <c r="K45" s="147"/>
      <c r="L45" s="147"/>
    </row>
    <row r="46" spans="2:12">
      <c r="B46" s="147"/>
      <c r="E46" s="147"/>
      <c r="F46" s="147"/>
      <c r="G46" s="147"/>
      <c r="H46" s="147"/>
      <c r="I46" s="147"/>
      <c r="J46" s="147"/>
      <c r="K46" s="147"/>
      <c r="L46" s="147"/>
    </row>
    <row r="47" spans="2:12">
      <c r="B47" s="147"/>
      <c r="D47" s="147"/>
      <c r="E47" s="147"/>
      <c r="H47" s="147"/>
      <c r="I47" s="147"/>
      <c r="J47" s="147"/>
      <c r="K47" s="147"/>
      <c r="L47" s="147"/>
    </row>
    <row r="48" spans="2:12">
      <c r="B48" s="147"/>
      <c r="C48" s="150"/>
      <c r="D48" s="147"/>
      <c r="E48" s="147"/>
      <c r="F48" s="154"/>
      <c r="G48" s="154"/>
      <c r="H48" s="147"/>
      <c r="I48" s="147"/>
      <c r="J48" s="147"/>
      <c r="K48" s="147"/>
      <c r="L48" s="147"/>
    </row>
    <row r="49" spans="2:12">
      <c r="B49" s="147"/>
      <c r="D49" s="147"/>
      <c r="E49" s="147"/>
      <c r="H49" s="147"/>
      <c r="I49" s="147"/>
      <c r="J49" s="147"/>
      <c r="K49" s="147"/>
      <c r="L49" s="147"/>
    </row>
    <row r="50" spans="2:12">
      <c r="B50" s="147"/>
      <c r="C50" s="158"/>
      <c r="D50" s="147"/>
      <c r="E50" s="147"/>
      <c r="F50" s="154"/>
      <c r="G50" s="154"/>
      <c r="H50" s="147"/>
      <c r="I50" s="147"/>
      <c r="J50" s="147"/>
      <c r="K50" s="147"/>
      <c r="L50" s="147"/>
    </row>
    <row r="51" spans="2:12">
      <c r="B51" s="147"/>
      <c r="C51" s="147"/>
      <c r="D51" s="147"/>
      <c r="E51" s="147"/>
      <c r="F51" s="147"/>
      <c r="G51" s="147"/>
      <c r="H51" s="147"/>
      <c r="I51" s="147"/>
      <c r="J51" s="147"/>
      <c r="K51" s="147"/>
      <c r="L51" s="147"/>
    </row>
    <row r="52" spans="2:12">
      <c r="B52" s="147"/>
      <c r="C52" s="147"/>
      <c r="D52" s="147"/>
      <c r="E52" s="147"/>
      <c r="F52" s="147"/>
      <c r="G52" s="147"/>
      <c r="H52" s="147"/>
      <c r="I52" s="147"/>
      <c r="J52" s="147"/>
      <c r="K52" s="147"/>
      <c r="L52" s="147"/>
    </row>
    <row r="53" spans="2:12">
      <c r="B53" s="147"/>
      <c r="C53" s="147"/>
      <c r="D53" s="147"/>
      <c r="E53" s="147"/>
      <c r="F53" s="147"/>
      <c r="G53" s="147"/>
      <c r="H53" s="147"/>
      <c r="I53" s="147"/>
      <c r="J53" s="147"/>
      <c r="K53" s="147"/>
      <c r="L53" s="147"/>
    </row>
    <row r="54" spans="2:12">
      <c r="B54" s="147"/>
      <c r="C54" s="147"/>
      <c r="D54" s="147"/>
      <c r="E54" s="147"/>
      <c r="F54" s="147"/>
      <c r="G54" s="147"/>
      <c r="H54" s="147"/>
      <c r="I54" s="147"/>
      <c r="J54" s="147"/>
      <c r="K54" s="147"/>
      <c r="L54" s="147"/>
    </row>
    <row r="55" spans="2:12">
      <c r="B55" s="147"/>
      <c r="C55" s="147"/>
      <c r="D55" s="147"/>
      <c r="E55" s="147"/>
      <c r="F55" s="147"/>
      <c r="G55" s="147"/>
      <c r="H55" s="147"/>
      <c r="I55" s="147"/>
      <c r="J55" s="147"/>
      <c r="K55" s="147"/>
      <c r="L55" s="147"/>
    </row>
    <row r="56" spans="2:12">
      <c r="B56" s="147"/>
      <c r="D56" s="147"/>
      <c r="E56" s="147"/>
      <c r="I56" s="147"/>
      <c r="J56" s="147"/>
      <c r="K56" s="147"/>
      <c r="L56" s="147"/>
    </row>
    <row r="57" spans="2:12">
      <c r="B57" s="147"/>
      <c r="D57" s="147"/>
      <c r="E57" s="147"/>
      <c r="I57" s="147"/>
      <c r="J57" s="147"/>
      <c r="K57" s="147"/>
      <c r="L57" s="147"/>
    </row>
    <row r="58" spans="2:12">
      <c r="B58" s="147"/>
      <c r="E58" s="147"/>
      <c r="I58" s="147"/>
      <c r="J58" s="147"/>
      <c r="K58" s="147"/>
      <c r="L58" s="147"/>
    </row>
    <row r="59" spans="2:12">
      <c r="B59" s="147"/>
      <c r="D59" s="147"/>
      <c r="E59" s="147"/>
      <c r="I59" s="147"/>
      <c r="J59" s="147"/>
      <c r="K59" s="147"/>
      <c r="L59" s="147"/>
    </row>
    <row r="60" spans="2:12">
      <c r="B60" s="147"/>
      <c r="D60" s="147"/>
      <c r="E60" s="147"/>
      <c r="I60" s="147"/>
      <c r="J60" s="147"/>
      <c r="K60" s="147"/>
      <c r="L60" s="147"/>
    </row>
    <row r="61" spans="2:12">
      <c r="B61" s="147"/>
      <c r="C61" s="159"/>
      <c r="D61" s="147"/>
      <c r="E61" s="147"/>
      <c r="I61" s="147"/>
      <c r="J61" s="147"/>
      <c r="K61" s="147"/>
      <c r="L61" s="147"/>
    </row>
    <row r="62" spans="2:12">
      <c r="B62" s="147"/>
      <c r="C62" s="150"/>
      <c r="D62" s="147"/>
      <c r="E62" s="147"/>
      <c r="F62" s="147"/>
      <c r="G62" s="147"/>
      <c r="H62" s="147"/>
      <c r="I62" s="147"/>
      <c r="J62" s="147"/>
      <c r="K62" s="147"/>
      <c r="L62" s="147"/>
    </row>
    <row r="63" spans="2:12">
      <c r="B63" s="147"/>
      <c r="C63" s="150"/>
      <c r="D63" s="147"/>
      <c r="E63" s="147"/>
      <c r="F63" s="147"/>
      <c r="G63" s="147"/>
      <c r="H63" s="147"/>
      <c r="J63" s="147"/>
      <c r="K63" s="147"/>
      <c r="L63" s="147"/>
    </row>
    <row r="64" spans="2:12">
      <c r="C64" s="151"/>
    </row>
  </sheetData>
  <sheetProtection formatCells="0" deleteRows="0" selectLockedCells="1" autoFilter="0"/>
  <mergeCells count="9">
    <mergeCell ref="B16:C16"/>
    <mergeCell ref="B22:C22"/>
    <mergeCell ref="B29:C29"/>
    <mergeCell ref="H1:I1"/>
    <mergeCell ref="H2:I2"/>
    <mergeCell ref="H3:I3"/>
    <mergeCell ref="B5:I5"/>
    <mergeCell ref="C7:E7"/>
    <mergeCell ref="B9:C9"/>
  </mergeCells>
  <conditionalFormatting sqref="F10">
    <cfRule type="cellIs" dxfId="113" priority="53" stopIfTrue="1" operator="equal">
      <formula>$C$10</formula>
    </cfRule>
  </conditionalFormatting>
  <conditionalFormatting sqref="G10">
    <cfRule type="cellIs" dxfId="112" priority="52" stopIfTrue="1" operator="equal">
      <formula>$C$10</formula>
    </cfRule>
  </conditionalFormatting>
  <conditionalFormatting sqref="F11">
    <cfRule type="cellIs" dxfId="111" priority="51" stopIfTrue="1" operator="equal">
      <formula>$C$11</formula>
    </cfRule>
  </conditionalFormatting>
  <conditionalFormatting sqref="G11">
    <cfRule type="cellIs" dxfId="110" priority="50" stopIfTrue="1" operator="equal">
      <formula>$C$11</formula>
    </cfRule>
  </conditionalFormatting>
  <conditionalFormatting sqref="F12">
    <cfRule type="cellIs" dxfId="109" priority="49" stopIfTrue="1" operator="equal">
      <formula>$C$12</formula>
    </cfRule>
  </conditionalFormatting>
  <conditionalFormatting sqref="G12">
    <cfRule type="cellIs" dxfId="108" priority="48" stopIfTrue="1" operator="equal">
      <formula>$C$12</formula>
    </cfRule>
  </conditionalFormatting>
  <conditionalFormatting sqref="F13">
    <cfRule type="cellIs" dxfId="107" priority="47" stopIfTrue="1" operator="equal">
      <formula>$C$13</formula>
    </cfRule>
  </conditionalFormatting>
  <conditionalFormatting sqref="G13">
    <cfRule type="cellIs" dxfId="106" priority="46" stopIfTrue="1" operator="equal">
      <formula>$C$13</formula>
    </cfRule>
  </conditionalFormatting>
  <conditionalFormatting sqref="F14">
    <cfRule type="cellIs" dxfId="105" priority="45" stopIfTrue="1" operator="equal">
      <formula>$C$14</formula>
    </cfRule>
  </conditionalFormatting>
  <conditionalFormatting sqref="G14">
    <cfRule type="cellIs" dxfId="104" priority="44" stopIfTrue="1" operator="equal">
      <formula>$C$14</formula>
    </cfRule>
  </conditionalFormatting>
  <conditionalFormatting sqref="F17">
    <cfRule type="cellIs" dxfId="103" priority="43" stopIfTrue="1" operator="equal">
      <formula>$C$17</formula>
    </cfRule>
  </conditionalFormatting>
  <conditionalFormatting sqref="G17">
    <cfRule type="cellIs" dxfId="102" priority="42" stopIfTrue="1" operator="equal">
      <formula>$C$17</formula>
    </cfRule>
  </conditionalFormatting>
  <conditionalFormatting sqref="F18">
    <cfRule type="cellIs" dxfId="101" priority="41" stopIfTrue="1" operator="equal">
      <formula>$C$18</formula>
    </cfRule>
  </conditionalFormatting>
  <conditionalFormatting sqref="G18">
    <cfRule type="cellIs" dxfId="100" priority="40" stopIfTrue="1" operator="equal">
      <formula>$C$18</formula>
    </cfRule>
  </conditionalFormatting>
  <conditionalFormatting sqref="F19">
    <cfRule type="cellIs" dxfId="99" priority="39" stopIfTrue="1" operator="equal">
      <formula>$C$19</formula>
    </cfRule>
  </conditionalFormatting>
  <conditionalFormatting sqref="G19">
    <cfRule type="cellIs" dxfId="98" priority="38" stopIfTrue="1" operator="equal">
      <formula>$C$19</formula>
    </cfRule>
  </conditionalFormatting>
  <conditionalFormatting sqref="F20">
    <cfRule type="cellIs" dxfId="97" priority="37" stopIfTrue="1" operator="equal">
      <formula>$C$20</formula>
    </cfRule>
  </conditionalFormatting>
  <conditionalFormatting sqref="G20">
    <cfRule type="cellIs" dxfId="96" priority="36" stopIfTrue="1" operator="equal">
      <formula>$C$20</formula>
    </cfRule>
  </conditionalFormatting>
  <conditionalFormatting sqref="F23">
    <cfRule type="cellIs" dxfId="95" priority="35" stopIfTrue="1" operator="equal">
      <formula>$C$23</formula>
    </cfRule>
  </conditionalFormatting>
  <conditionalFormatting sqref="G23">
    <cfRule type="cellIs" dxfId="94" priority="34" stopIfTrue="1" operator="equal">
      <formula>$C$23</formula>
    </cfRule>
  </conditionalFormatting>
  <conditionalFormatting sqref="G24">
    <cfRule type="cellIs" dxfId="93" priority="29" stopIfTrue="1" operator="equal">
      <formula>$C$24</formula>
    </cfRule>
  </conditionalFormatting>
  <conditionalFormatting sqref="F24">
    <cfRule type="cellIs" dxfId="92" priority="28" stopIfTrue="1" operator="equal">
      <formula>$C$24</formula>
    </cfRule>
  </conditionalFormatting>
  <conditionalFormatting sqref="G25">
    <cfRule type="cellIs" dxfId="91" priority="27" stopIfTrue="1" operator="equal">
      <formula>$C$25</formula>
    </cfRule>
  </conditionalFormatting>
  <conditionalFormatting sqref="F25">
    <cfRule type="cellIs" dxfId="90" priority="26" stopIfTrue="1" operator="equal">
      <formula>$C$25</formula>
    </cfRule>
  </conditionalFormatting>
  <conditionalFormatting sqref="G26">
    <cfRule type="cellIs" dxfId="89" priority="25" stopIfTrue="1" operator="equal">
      <formula>$C$26</formula>
    </cfRule>
  </conditionalFormatting>
  <conditionalFormatting sqref="F26">
    <cfRule type="cellIs" dxfId="88" priority="24" stopIfTrue="1" operator="equal">
      <formula>$C$26</formula>
    </cfRule>
  </conditionalFormatting>
  <conditionalFormatting sqref="G27">
    <cfRule type="cellIs" dxfId="87" priority="23" stopIfTrue="1" operator="equal">
      <formula>$C$27</formula>
    </cfRule>
  </conditionalFormatting>
  <conditionalFormatting sqref="F27">
    <cfRule type="cellIs" dxfId="86" priority="22" stopIfTrue="1" operator="equal">
      <formula>$C$27</formula>
    </cfRule>
  </conditionalFormatting>
  <conditionalFormatting sqref="F30">
    <cfRule type="cellIs" dxfId="85" priority="21" stopIfTrue="1" operator="equal">
      <formula>$C$30</formula>
    </cfRule>
  </conditionalFormatting>
  <conditionalFormatting sqref="G30">
    <cfRule type="cellIs" dxfId="84" priority="20" stopIfTrue="1" operator="equal">
      <formula>$C$30</formula>
    </cfRule>
  </conditionalFormatting>
  <conditionalFormatting sqref="F31">
    <cfRule type="cellIs" dxfId="83" priority="19" stopIfTrue="1" operator="equal">
      <formula>$C$31</formula>
    </cfRule>
  </conditionalFormatting>
  <conditionalFormatting sqref="G31">
    <cfRule type="cellIs" dxfId="82" priority="18" stopIfTrue="1" operator="equal">
      <formula>$C$31</formula>
    </cfRule>
  </conditionalFormatting>
  <conditionalFormatting sqref="F33">
    <cfRule type="cellIs" dxfId="81" priority="16" stopIfTrue="1" operator="equal">
      <formula>$C$33</formula>
    </cfRule>
  </conditionalFormatting>
  <conditionalFormatting sqref="G33">
    <cfRule type="cellIs" dxfId="80" priority="14" stopIfTrue="1" operator="equal">
      <formula>$C$33</formula>
    </cfRule>
  </conditionalFormatting>
  <conditionalFormatting sqref="F36">
    <cfRule type="cellIs" dxfId="79" priority="13" stopIfTrue="1" operator="equal">
      <formula>$C$36</formula>
    </cfRule>
  </conditionalFormatting>
  <conditionalFormatting sqref="G36">
    <cfRule type="cellIs" dxfId="78" priority="12" stopIfTrue="1" operator="equal">
      <formula>$C$36</formula>
    </cfRule>
  </conditionalFormatting>
  <conditionalFormatting sqref="F32">
    <cfRule type="cellIs" dxfId="77" priority="11" stopIfTrue="1" operator="equal">
      <formula>$C$32</formula>
    </cfRule>
  </conditionalFormatting>
  <conditionalFormatting sqref="G32">
    <cfRule type="cellIs" dxfId="76" priority="10" stopIfTrue="1" operator="equal">
      <formula>$C$32</formula>
    </cfRule>
  </conditionalFormatting>
  <conditionalFormatting sqref="H36 H10:H34">
    <cfRule type="containsText" dxfId="75" priority="9" operator="containsText" text="للتثبت">
      <formula>NOT(ISERROR(SEARCH("للتثبت",H10)))</formula>
    </cfRule>
  </conditionalFormatting>
  <conditionalFormatting sqref="I26">
    <cfRule type="iconSet" priority="6">
      <iconSet iconSet="3Arrows">
        <cfvo type="percent" val="0"/>
        <cfvo type="num" val="0"/>
        <cfvo type="num" val="0" gte="0"/>
      </iconSet>
    </cfRule>
  </conditionalFormatting>
  <conditionalFormatting sqref="F35">
    <cfRule type="cellIs" dxfId="74" priority="3" stopIfTrue="1" operator="equal">
      <formula>$C$35</formula>
    </cfRule>
  </conditionalFormatting>
  <conditionalFormatting sqref="G35">
    <cfRule type="cellIs" dxfId="73" priority="2" stopIfTrue="1" operator="equal">
      <formula>$C$35</formula>
    </cfRule>
  </conditionalFormatting>
  <conditionalFormatting sqref="C36">
    <cfRule type="iconSet" priority="1">
      <iconSet iconSet="3Arrows">
        <cfvo type="percent" val="0"/>
        <cfvo type="num" val="$C$35"/>
        <cfvo type="num" val="$C$35"/>
      </iconSet>
    </cfRule>
  </conditionalFormatting>
  <conditionalFormatting sqref="I30:I33">
    <cfRule type="iconSet" priority="115">
      <iconSet iconSet="3Arrows">
        <cfvo type="percent" val="0"/>
        <cfvo type="num" val="0"/>
        <cfvo type="num" val="0" gte="0"/>
      </iconSet>
    </cfRule>
  </conditionalFormatting>
  <conditionalFormatting sqref="I10:I27">
    <cfRule type="iconSet" priority="121">
      <iconSet iconSet="3Arrows">
        <cfvo type="percent" val="0"/>
        <cfvo type="num" val="0"/>
        <cfvo type="num" val="0" gte="0"/>
      </iconSet>
    </cfRule>
  </conditionalFormatting>
  <dataValidations count="2">
    <dataValidation type="whole" allowBlank="1" showInputMessage="1" showErrorMessage="1" sqref="H7">
      <formula1>1</formula1>
      <formula2>40</formula2>
    </dataValidation>
    <dataValidation type="whole" allowBlank="1" showInputMessage="1" showErrorMessage="1" sqref="WVT983046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formula1>1</formula1>
      <formula2>35</formula2>
    </dataValidation>
  </dataValidations>
  <pageMargins left="0" right="0" top="0.19685039370078741" bottom="0.19685039370078741"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sheetPr>
    <tabColor theme="5" tint="-0.249977111117893"/>
  </sheetPr>
  <dimension ref="A6:J40"/>
  <sheetViews>
    <sheetView rightToLeft="1" topLeftCell="A13" zoomScale="85" zoomScaleNormal="85" workbookViewId="0">
      <selection activeCell="G31" sqref="G31:I31"/>
    </sheetView>
  </sheetViews>
  <sheetFormatPr baseColWidth="10" defaultRowHeight="12.75"/>
  <cols>
    <col min="1" max="1" width="13.5703125" style="254" customWidth="1"/>
    <col min="2" max="2" width="7" style="255" customWidth="1"/>
    <col min="3" max="3" width="6.42578125" style="255" customWidth="1"/>
    <col min="4" max="4" width="22.42578125" style="255" customWidth="1"/>
    <col min="5" max="5" width="5.85546875" style="255" customWidth="1"/>
    <col min="6" max="6" width="6" style="255" customWidth="1"/>
    <col min="7" max="7" width="13" style="255" customWidth="1"/>
    <col min="8" max="8" width="9.140625" style="255" customWidth="1"/>
    <col min="9" max="9" width="10.140625" style="255" customWidth="1"/>
    <col min="10" max="10" width="15" style="255" customWidth="1"/>
    <col min="11" max="11" width="13.5703125" style="255" customWidth="1"/>
    <col min="12" max="13" width="11.42578125" style="255"/>
    <col min="14" max="14" width="11.85546875" style="255" customWidth="1"/>
    <col min="15" max="16384" width="11.42578125" style="255"/>
  </cols>
  <sheetData>
    <row r="6" spans="1:10">
      <c r="D6" s="406" t="s">
        <v>133</v>
      </c>
      <c r="E6" s="406"/>
      <c r="F6" s="406"/>
    </row>
    <row r="7" spans="1:10">
      <c r="D7" s="406"/>
      <c r="E7" s="406"/>
      <c r="F7" s="406"/>
      <c r="J7" s="256">
        <v>1</v>
      </c>
    </row>
    <row r="8" spans="1:10" ht="17.25" customHeight="1" thickBot="1">
      <c r="A8" s="304" t="s">
        <v>139</v>
      </c>
      <c r="B8" s="303" t="str">
        <f>VLOOKUP(J7,ثلاثي2!A5:AG44,2,FALSE)</f>
        <v/>
      </c>
      <c r="D8" s="302" t="s">
        <v>135</v>
      </c>
      <c r="E8" s="258">
        <f>المدخلات!I4</f>
        <v>0</v>
      </c>
      <c r="G8" s="259" t="s">
        <v>136</v>
      </c>
      <c r="I8" s="260">
        <f>المدخلات!I6</f>
        <v>45</v>
      </c>
      <c r="J8" s="257" t="s">
        <v>134</v>
      </c>
    </row>
    <row r="9" spans="1:10" ht="14.25" thickTop="1" thickBot="1">
      <c r="A9" s="261"/>
      <c r="B9" s="262"/>
      <c r="C9" s="262"/>
      <c r="D9" s="262"/>
      <c r="E9" s="262"/>
      <c r="F9" s="263"/>
      <c r="G9" s="407"/>
      <c r="H9" s="407"/>
      <c r="I9" s="407"/>
    </row>
    <row r="10" spans="1:10" ht="14.25" thickTop="1" thickBot="1">
      <c r="A10" s="264"/>
      <c r="B10" s="265"/>
      <c r="C10" s="265"/>
      <c r="D10" s="265"/>
      <c r="E10" s="265"/>
      <c r="F10" s="266"/>
      <c r="G10" s="407"/>
      <c r="H10" s="407"/>
      <c r="I10" s="407"/>
    </row>
    <row r="11" spans="1:10" ht="18" customHeight="1" thickTop="1" thickBot="1">
      <c r="A11" s="264"/>
      <c r="B11" s="265"/>
      <c r="C11" s="265"/>
      <c r="D11" s="265"/>
      <c r="E11" s="265"/>
      <c r="F11" s="266"/>
      <c r="G11" s="407"/>
      <c r="H11" s="407"/>
      <c r="I11" s="407"/>
    </row>
    <row r="12" spans="1:10" ht="24.75" customHeight="1" thickTop="1" thickBot="1">
      <c r="A12" s="267"/>
      <c r="B12" s="268">
        <f>VLOOKUP(J7,ثلاثي2!A5:AG44,4,FALSE)</f>
        <v>0</v>
      </c>
      <c r="C12" s="408">
        <f>VLOOKUP(J7,ثلاثي2!A5:AG44,9,FALSE)</f>
        <v>0</v>
      </c>
      <c r="D12" s="410"/>
      <c r="E12" s="268">
        <f>دفتر2!G10</f>
        <v>0</v>
      </c>
      <c r="F12" s="268">
        <f>دفتر2!F10</f>
        <v>0</v>
      </c>
      <c r="G12" s="269"/>
      <c r="H12" s="270"/>
      <c r="I12" s="269"/>
    </row>
    <row r="13" spans="1:10" ht="27" customHeight="1" thickTop="1" thickBot="1">
      <c r="A13" s="271"/>
      <c r="B13" s="268">
        <f>VLOOKUP(J7,ثلاثي2!A5:AG44,5,FALSE)</f>
        <v>0</v>
      </c>
      <c r="C13" s="408"/>
      <c r="D13" s="411"/>
      <c r="E13" s="268">
        <f>دفتر2!G11</f>
        <v>0</v>
      </c>
      <c r="F13" s="268">
        <f>دفتر2!F11</f>
        <v>0</v>
      </c>
      <c r="G13" s="412">
        <f>VLOOKUP(J7,ثلاثي2!A5:AG44,31,FALSE)</f>
        <v>0</v>
      </c>
      <c r="H13" s="413">
        <f>دفتر2!G36</f>
        <v>0</v>
      </c>
      <c r="I13" s="413">
        <f>دفتر2!F36</f>
        <v>0</v>
      </c>
    </row>
    <row r="14" spans="1:10" ht="26.25" customHeight="1" thickTop="1" thickBot="1">
      <c r="A14" s="271"/>
      <c r="B14" s="268">
        <f>VLOOKUP(J7,ثلاثي2!A5:AG44,6,FALSE)</f>
        <v>0</v>
      </c>
      <c r="C14" s="408"/>
      <c r="D14" s="411"/>
      <c r="E14" s="268">
        <f>دفتر2!G12</f>
        <v>0</v>
      </c>
      <c r="F14" s="268">
        <f>دفتر2!F12</f>
        <v>0</v>
      </c>
      <c r="G14" s="412"/>
      <c r="H14" s="413"/>
      <c r="I14" s="413"/>
    </row>
    <row r="15" spans="1:10" ht="28.5" customHeight="1" thickTop="1" thickBot="1">
      <c r="A15" s="271"/>
      <c r="B15" s="272">
        <f>VLOOKUP(J7,ثلاثي2!A5:AG44,7,FALSE)</f>
        <v>0</v>
      </c>
      <c r="C15" s="409"/>
      <c r="D15" s="411"/>
      <c r="E15" s="268">
        <f>دفتر2!G13</f>
        <v>0</v>
      </c>
      <c r="F15" s="268">
        <f>دفتر2!F13</f>
        <v>0</v>
      </c>
      <c r="G15" s="414"/>
      <c r="H15" s="414"/>
      <c r="I15" s="414"/>
    </row>
    <row r="16" spans="1:10" ht="40.5" customHeight="1" thickTop="1" thickBot="1">
      <c r="A16" s="273"/>
      <c r="B16" s="274"/>
      <c r="C16" s="275"/>
      <c r="D16" s="276"/>
      <c r="E16" s="274"/>
      <c r="F16" s="277"/>
      <c r="G16" s="407"/>
      <c r="H16" s="407"/>
      <c r="I16" s="407"/>
    </row>
    <row r="17" spans="1:9" ht="30.75" customHeight="1" thickTop="1" thickBot="1">
      <c r="A17" s="278"/>
      <c r="B17" s="268">
        <f>VLOOKUP(J7,ثلاثي2!A5:AG44,11,FALSE)</f>
        <v>0</v>
      </c>
      <c r="C17" s="408">
        <f>VLOOKUP(J7,ثلاثي2!A5:AG44,15,FALSE)</f>
        <v>0</v>
      </c>
      <c r="D17" s="407"/>
      <c r="E17" s="268">
        <f>دفتر2!G17</f>
        <v>0</v>
      </c>
      <c r="F17" s="268">
        <f>دفتر2!F17</f>
        <v>0</v>
      </c>
      <c r="G17" s="407"/>
      <c r="H17" s="407"/>
      <c r="I17" s="407"/>
    </row>
    <row r="18" spans="1:9" ht="24.75" customHeight="1" thickTop="1" thickBot="1">
      <c r="A18" s="278"/>
      <c r="B18" s="268">
        <f>VLOOKUP(J7,ثلاثي2!A5:AG44,12,FALSE)</f>
        <v>0</v>
      </c>
      <c r="C18" s="408"/>
      <c r="D18" s="407"/>
      <c r="E18" s="268">
        <f>دفتر2!G18</f>
        <v>0</v>
      </c>
      <c r="F18" s="268">
        <f>دفتر2!F18</f>
        <v>0</v>
      </c>
      <c r="G18" s="407"/>
      <c r="H18" s="407"/>
      <c r="I18" s="407"/>
    </row>
    <row r="19" spans="1:9" ht="25.5" customHeight="1" thickTop="1" thickBot="1">
      <c r="A19" s="278"/>
      <c r="B19" s="268">
        <f>VLOOKUP(J7,ثلاثي2!A5:AG44,13,FALSE)</f>
        <v>0</v>
      </c>
      <c r="C19" s="408"/>
      <c r="D19" s="407"/>
      <c r="E19" s="268">
        <f>دفتر2!G19</f>
        <v>0</v>
      </c>
      <c r="F19" s="268">
        <f>دفتر2!F19</f>
        <v>0</v>
      </c>
      <c r="G19" s="418" t="str">
        <f>VLOOKUP(J7,ثلاثي2!A5:AG44,33,FALSE)</f>
        <v/>
      </c>
      <c r="H19" s="418"/>
      <c r="I19" s="418"/>
    </row>
    <row r="20" spans="1:9" ht="14.25" thickTop="1" thickBot="1">
      <c r="A20" s="261"/>
      <c r="B20" s="262"/>
      <c r="C20" s="279"/>
      <c r="D20" s="280"/>
      <c r="E20" s="281"/>
      <c r="F20" s="282"/>
      <c r="G20" s="418"/>
      <c r="H20" s="418"/>
      <c r="I20" s="418"/>
    </row>
    <row r="21" spans="1:9" ht="14.25" thickTop="1" thickBot="1">
      <c r="A21" s="264"/>
      <c r="B21" s="283"/>
      <c r="C21" s="284"/>
      <c r="D21" s="285"/>
      <c r="E21" s="265"/>
      <c r="F21" s="286"/>
      <c r="G21" s="418"/>
      <c r="H21" s="418"/>
      <c r="I21" s="418"/>
    </row>
    <row r="22" spans="1:9" ht="15" customHeight="1" thickTop="1" thickBot="1">
      <c r="A22" s="264"/>
      <c r="B22" s="265"/>
      <c r="C22" s="284"/>
      <c r="D22" s="285"/>
      <c r="E22" s="265"/>
      <c r="F22" s="286"/>
      <c r="G22" s="418"/>
      <c r="H22" s="418"/>
      <c r="I22" s="418"/>
    </row>
    <row r="23" spans="1:9" ht="15" customHeight="1" thickTop="1" thickBot="1">
      <c r="A23" s="402" t="s">
        <v>137</v>
      </c>
      <c r="B23" s="402"/>
      <c r="C23" s="403"/>
      <c r="D23" s="404"/>
      <c r="E23" s="404"/>
      <c r="F23" s="405"/>
      <c r="G23" s="287"/>
      <c r="H23" s="288"/>
      <c r="I23" s="289"/>
    </row>
    <row r="24" spans="1:9" ht="24.75" customHeight="1" thickTop="1" thickBot="1">
      <c r="A24" s="419"/>
      <c r="B24" s="268">
        <f>VLOOKUP(J7,ثلاثي2!A5:AG44,17,FALSE)</f>
        <v>0</v>
      </c>
      <c r="C24" s="409">
        <f>VLOOKUP(J7,ثلاثي2!A5:AG44,22,FALSE)</f>
        <v>0</v>
      </c>
      <c r="D24" s="410"/>
      <c r="E24" s="268">
        <f>دفتر2!G23</f>
        <v>0</v>
      </c>
      <c r="F24" s="268">
        <f>دفتر2!F23</f>
        <v>0</v>
      </c>
      <c r="G24" s="290"/>
      <c r="H24" s="291"/>
      <c r="I24" s="292"/>
    </row>
    <row r="25" spans="1:9" ht="15" customHeight="1" thickTop="1" thickBot="1">
      <c r="A25" s="420"/>
      <c r="B25" s="293"/>
      <c r="C25" s="421"/>
      <c r="D25" s="411"/>
      <c r="E25" s="424"/>
      <c r="F25" s="425"/>
      <c r="G25" s="290"/>
      <c r="H25" s="291"/>
      <c r="I25" s="292"/>
    </row>
    <row r="26" spans="1:9" ht="26.25" customHeight="1" thickTop="1" thickBot="1">
      <c r="A26" s="419"/>
      <c r="B26" s="268">
        <f>VLOOKUP(J7,ثلاثي2!A5:AG44,18,FALSE)</f>
        <v>0</v>
      </c>
      <c r="C26" s="421"/>
      <c r="D26" s="411"/>
      <c r="E26" s="268">
        <f>دفتر2!G24</f>
        <v>0</v>
      </c>
      <c r="F26" s="268">
        <f>دفتر2!F24</f>
        <v>0</v>
      </c>
      <c r="G26" s="290"/>
      <c r="H26" s="291"/>
      <c r="I26" s="292"/>
    </row>
    <row r="27" spans="1:9" ht="14.25" thickTop="1" thickBot="1">
      <c r="A27" s="426"/>
      <c r="B27" s="427">
        <f>VLOOKUP(J7,ثلاثي2!A5:AG44,19,FALSE)</f>
        <v>0</v>
      </c>
      <c r="C27" s="421"/>
      <c r="D27" s="411"/>
      <c r="E27" s="428">
        <f>دفتر2!G25</f>
        <v>0</v>
      </c>
      <c r="F27" s="428">
        <f>دفتر2!F25</f>
        <v>0</v>
      </c>
      <c r="G27" s="290"/>
      <c r="H27" s="291"/>
      <c r="I27" s="292"/>
    </row>
    <row r="28" spans="1:9" ht="9.75" customHeight="1" thickTop="1" thickBot="1">
      <c r="A28" s="426"/>
      <c r="B28" s="427"/>
      <c r="C28" s="421"/>
      <c r="D28" s="411"/>
      <c r="E28" s="429"/>
      <c r="F28" s="429"/>
      <c r="G28" s="290"/>
      <c r="H28" s="291"/>
      <c r="I28" s="292"/>
    </row>
    <row r="29" spans="1:9" ht="16.5" customHeight="1" thickTop="1" thickBot="1">
      <c r="A29" s="426"/>
      <c r="B29" s="294"/>
      <c r="C29" s="421"/>
      <c r="D29" s="411"/>
      <c r="E29" s="424"/>
      <c r="F29" s="425"/>
      <c r="G29" s="290"/>
      <c r="H29" s="291"/>
      <c r="I29" s="292"/>
    </row>
    <row r="30" spans="1:9" ht="14.25" thickTop="1" thickBot="1">
      <c r="A30" s="426"/>
      <c r="B30" s="427">
        <f>IF(VLOOKUP(J7,ثلاثي2!A5:AG44,20,FALSE)=7.77,"معفى",VLOOKUP(J7,ثلاثي2!A5:AG44,20,FALSE))</f>
        <v>0</v>
      </c>
      <c r="C30" s="421"/>
      <c r="D30" s="411"/>
      <c r="E30" s="427">
        <f>دفتر2!G26</f>
        <v>0</v>
      </c>
      <c r="F30" s="427">
        <f>دفتر2!F26</f>
        <v>0</v>
      </c>
      <c r="G30" s="290"/>
      <c r="H30" s="291"/>
      <c r="I30" s="292"/>
    </row>
    <row r="31" spans="1:9" ht="13.5" customHeight="1" thickTop="1" thickBot="1">
      <c r="A31" s="420"/>
      <c r="B31" s="427"/>
      <c r="C31" s="422"/>
      <c r="D31" s="423"/>
      <c r="E31" s="427"/>
      <c r="F31" s="427"/>
      <c r="G31" s="415"/>
      <c r="H31" s="416"/>
      <c r="I31" s="417"/>
    </row>
    <row r="32" spans="1:9" ht="16.5" thickTop="1">
      <c r="A32" s="430"/>
      <c r="B32" s="431"/>
      <c r="C32" s="431"/>
      <c r="D32" s="431"/>
      <c r="E32" s="431"/>
      <c r="F32" s="432"/>
      <c r="G32" s="415" t="s">
        <v>138</v>
      </c>
      <c r="H32" s="416"/>
      <c r="I32" s="417"/>
    </row>
    <row r="33" spans="1:9">
      <c r="A33" s="433"/>
      <c r="B33" s="434"/>
      <c r="C33" s="434"/>
      <c r="D33" s="434"/>
      <c r="E33" s="434"/>
      <c r="F33" s="435"/>
      <c r="G33" s="290"/>
      <c r="H33" s="291"/>
      <c r="I33" s="292"/>
    </row>
    <row r="34" spans="1:9" ht="13.5" thickBot="1">
      <c r="A34" s="433"/>
      <c r="B34" s="434"/>
      <c r="C34" s="434"/>
      <c r="D34" s="434"/>
      <c r="E34" s="434"/>
      <c r="F34" s="435"/>
      <c r="G34" s="295"/>
      <c r="H34" s="296"/>
      <c r="I34" s="297"/>
    </row>
    <row r="35" spans="1:9" ht="27" customHeight="1" thickTop="1" thickBot="1">
      <c r="A35" s="278"/>
      <c r="B35" s="272">
        <f>VLOOKUP(J7,ثلاثي2!A5:AG44,24,FALSE)</f>
        <v>0</v>
      </c>
      <c r="C35" s="409">
        <f>VLOOKUP(J7,ثلاثي2!A5:AG44,28,FALSE)</f>
        <v>0</v>
      </c>
      <c r="D35" s="436"/>
      <c r="E35" s="268">
        <f>دفتر2!G30</f>
        <v>0</v>
      </c>
      <c r="F35" s="268">
        <f>دفتر2!F30</f>
        <v>0</v>
      </c>
      <c r="G35" s="407"/>
      <c r="H35" s="407"/>
      <c r="I35" s="407"/>
    </row>
    <row r="36" spans="1:9" ht="22.5" customHeight="1" thickTop="1" thickBot="1">
      <c r="A36" s="278"/>
      <c r="B36" s="268">
        <f>VLOOKUP(J7,ثلاثي2!A5:AG44,25,FALSE)</f>
        <v>0</v>
      </c>
      <c r="C36" s="421"/>
      <c r="D36" s="437"/>
      <c r="E36" s="268">
        <f>دفتر2!G31</f>
        <v>0</v>
      </c>
      <c r="F36" s="268">
        <f>دفتر2!F31</f>
        <v>0</v>
      </c>
      <c r="G36" s="407"/>
      <c r="H36" s="407"/>
      <c r="I36" s="407"/>
    </row>
    <row r="37" spans="1:9" ht="23.25" customHeight="1" thickTop="1" thickBot="1">
      <c r="A37" s="278"/>
      <c r="B37" s="268">
        <f>VLOOKUP(J7,ثلاثي2!A5:AG44,26,FALSE)</f>
        <v>0</v>
      </c>
      <c r="C37" s="422"/>
      <c r="D37" s="438"/>
      <c r="E37" s="268">
        <f>دفتر2!G32</f>
        <v>0</v>
      </c>
      <c r="F37" s="268">
        <f>دفتر2!F32</f>
        <v>0</v>
      </c>
      <c r="G37" s="407"/>
      <c r="H37" s="407"/>
      <c r="I37" s="407"/>
    </row>
    <row r="38" spans="1:9" ht="31.5" customHeight="1" thickTop="1">
      <c r="A38" s="298"/>
      <c r="B38" s="262"/>
      <c r="C38" s="299"/>
      <c r="D38" s="299"/>
      <c r="E38" s="262"/>
      <c r="F38" s="262"/>
      <c r="G38" s="262"/>
      <c r="H38" s="262"/>
      <c r="I38" s="262"/>
    </row>
    <row r="39" spans="1:9">
      <c r="A39" s="300"/>
      <c r="B39" s="265"/>
      <c r="C39" s="301"/>
      <c r="D39" s="301"/>
      <c r="E39" s="265"/>
      <c r="F39" s="265"/>
      <c r="G39" s="265"/>
      <c r="H39" s="265"/>
      <c r="I39" s="265"/>
    </row>
    <row r="40" spans="1:9" ht="21" customHeight="1">
      <c r="A40" s="300"/>
      <c r="B40" s="265"/>
      <c r="C40" s="301"/>
      <c r="D40" s="301"/>
      <c r="E40" s="265"/>
      <c r="F40" s="265"/>
      <c r="G40" s="265"/>
      <c r="H40" s="265"/>
      <c r="I40" s="265"/>
    </row>
  </sheetData>
  <sheetProtection deleteRows="0" selectLockedCells="1"/>
  <mergeCells count="32">
    <mergeCell ref="A32:F34"/>
    <mergeCell ref="G32:I32"/>
    <mergeCell ref="C35:C37"/>
    <mergeCell ref="D35:D37"/>
    <mergeCell ref="G35:I37"/>
    <mergeCell ref="A24:A25"/>
    <mergeCell ref="C24:C31"/>
    <mergeCell ref="D24:D31"/>
    <mergeCell ref="E25:F25"/>
    <mergeCell ref="A26:A31"/>
    <mergeCell ref="B27:B28"/>
    <mergeCell ref="E27:E28"/>
    <mergeCell ref="F27:F28"/>
    <mergeCell ref="E29:F29"/>
    <mergeCell ref="B30:B31"/>
    <mergeCell ref="E30:E31"/>
    <mergeCell ref="F30:F31"/>
    <mergeCell ref="G31:I31"/>
    <mergeCell ref="G16:I18"/>
    <mergeCell ref="C17:C19"/>
    <mergeCell ref="D17:D19"/>
    <mergeCell ref="G19:I22"/>
    <mergeCell ref="A23:B23"/>
    <mergeCell ref="C23:F23"/>
    <mergeCell ref="D6:F7"/>
    <mergeCell ref="G9:I11"/>
    <mergeCell ref="C12:C15"/>
    <mergeCell ref="D12:D15"/>
    <mergeCell ref="G13:G14"/>
    <mergeCell ref="H13:H14"/>
    <mergeCell ref="I13:I14"/>
    <mergeCell ref="G15:I15"/>
  </mergeCells>
  <dataValidations count="1">
    <dataValidation type="whole" allowBlank="1" showInputMessage="1" showErrorMessage="1" sqref="J7">
      <formula1>1</formula1>
      <formula2>35</formula2>
    </dataValidation>
  </dataValidations>
  <pageMargins left="0" right="0" top="0.19685039370078741" bottom="0.19685039370078741"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tabColor theme="1"/>
  </sheetPr>
  <dimension ref="A1:AY175"/>
  <sheetViews>
    <sheetView rightToLeft="1" tabSelected="1" showWhiteSpace="0" topLeftCell="N1" zoomScale="89" zoomScaleNormal="89" zoomScaleSheetLayoutView="100" workbookViewId="0">
      <selection activeCell="AK5" sqref="AK5"/>
    </sheetView>
  </sheetViews>
  <sheetFormatPr baseColWidth="10" defaultRowHeight="15"/>
  <cols>
    <col min="1" max="1" width="3.42578125" style="17" customWidth="1"/>
    <col min="2" max="2" width="11.42578125" style="16" customWidth="1"/>
    <col min="3" max="3" width="5" style="16" customWidth="1"/>
    <col min="4" max="4" width="5.7109375" style="16" bestFit="1" customWidth="1"/>
    <col min="5" max="6" width="5.42578125" style="16" bestFit="1" customWidth="1"/>
    <col min="7" max="7" width="6" style="16" customWidth="1"/>
    <col min="8" max="8" width="5.7109375" style="16" customWidth="1"/>
    <col min="9" max="9" width="5.42578125" style="16" customWidth="1"/>
    <col min="10" max="10" width="5.28515625" style="16" customWidth="1"/>
    <col min="11" max="11" width="5.5703125" style="16" customWidth="1"/>
    <col min="12" max="12" width="5.28515625" style="16" customWidth="1"/>
    <col min="13" max="13" width="5.42578125" style="16" bestFit="1" customWidth="1"/>
    <col min="14" max="14" width="7" style="16" bestFit="1" customWidth="1"/>
    <col min="15" max="15" width="5.42578125" style="16" bestFit="1" customWidth="1"/>
    <col min="16" max="16" width="5.5703125" style="16" customWidth="1"/>
    <col min="17" max="20" width="5.28515625" style="16" customWidth="1"/>
    <col min="21" max="23" width="5.42578125" style="16" bestFit="1" customWidth="1"/>
    <col min="24" max="24" width="6.42578125" style="16" customWidth="1"/>
    <col min="25" max="25" width="5.42578125" style="16" customWidth="1"/>
    <col min="26" max="26" width="5.28515625" style="16" customWidth="1"/>
    <col min="27" max="27" width="5.140625" style="16" customWidth="1"/>
    <col min="28" max="28" width="5.7109375" style="16" customWidth="1"/>
    <col min="29" max="29" width="5.28515625" style="16" customWidth="1"/>
    <col min="30" max="30" width="6.28515625" style="16" customWidth="1"/>
    <col min="31" max="31" width="5.140625" style="16" customWidth="1"/>
    <col min="32" max="32" width="3.85546875" style="16" customWidth="1"/>
    <col min="33" max="33" width="6.140625" style="16" customWidth="1"/>
    <col min="34" max="34" width="5.42578125" style="16" bestFit="1" customWidth="1"/>
    <col min="35" max="35" width="4.28515625" style="16" customWidth="1"/>
    <col min="36" max="36" width="15.7109375" style="16" customWidth="1"/>
    <col min="37" max="38" width="7.140625" style="16" customWidth="1"/>
    <col min="39" max="39" width="12.28515625" style="194" customWidth="1"/>
    <col min="40" max="40" width="10.5703125" style="194" customWidth="1"/>
    <col min="41" max="41" width="7.85546875" style="194" customWidth="1"/>
    <col min="42" max="42" width="6.28515625" style="194" customWidth="1"/>
    <col min="43" max="43" width="6.85546875" style="194" customWidth="1"/>
    <col min="44" max="44" width="6.28515625" style="194" customWidth="1"/>
    <col min="45" max="48" width="7.140625" style="194" customWidth="1"/>
    <col min="49" max="49" width="6.42578125" style="194" customWidth="1"/>
    <col min="50" max="51" width="7.140625" style="194" customWidth="1"/>
    <col min="52" max="256" width="11.42578125" style="16"/>
    <col min="257" max="257" width="4.28515625" style="16" bestFit="1" customWidth="1"/>
    <col min="258" max="258" width="11.42578125" style="16" customWidth="1"/>
    <col min="259" max="259" width="5" style="16" customWidth="1"/>
    <col min="260" max="260" width="5.140625" style="16" customWidth="1"/>
    <col min="261" max="261" width="5.7109375" style="16" bestFit="1" customWidth="1"/>
    <col min="262" max="262" width="5.7109375" style="16" customWidth="1"/>
    <col min="263" max="263" width="5.5703125" style="16" bestFit="1" customWidth="1"/>
    <col min="264" max="264" width="5.7109375" style="16" customWidth="1"/>
    <col min="265" max="265" width="5.42578125" style="16" customWidth="1"/>
    <col min="266" max="266" width="5.28515625" style="16" customWidth="1"/>
    <col min="267" max="267" width="5.5703125" style="16" bestFit="1" customWidth="1"/>
    <col min="268" max="268" width="5.28515625" style="16" customWidth="1"/>
    <col min="269" max="271" width="5.42578125" style="16" bestFit="1" customWidth="1"/>
    <col min="272" max="272" width="3.7109375" style="16" customWidth="1"/>
    <col min="273" max="276" width="5.28515625" style="16" customWidth="1"/>
    <col min="277" max="279" width="5.42578125" style="16" bestFit="1" customWidth="1"/>
    <col min="280" max="280" width="6.42578125" style="16" bestFit="1" customWidth="1"/>
    <col min="281" max="281" width="5.42578125" style="16" customWidth="1"/>
    <col min="282" max="282" width="3.28515625" style="16" customWidth="1"/>
    <col min="283" max="283" width="5.140625" style="16" customWidth="1"/>
    <col min="284" max="284" width="5.7109375" style="16" customWidth="1"/>
    <col min="285" max="286" width="5.28515625" style="16" customWidth="1"/>
    <col min="287" max="287" width="5.5703125" style="16" customWidth="1"/>
    <col min="288" max="288" width="5.140625" style="16" customWidth="1"/>
    <col min="289" max="289" width="3.85546875" style="16" customWidth="1"/>
    <col min="290" max="290" width="6.140625" style="16" customWidth="1"/>
    <col min="291" max="291" width="5.42578125" style="16" bestFit="1" customWidth="1"/>
    <col min="292" max="292" width="4.28515625" style="16" customWidth="1"/>
    <col min="293" max="293" width="3.85546875" style="16" customWidth="1"/>
    <col min="294" max="512" width="11.42578125" style="16"/>
    <col min="513" max="513" width="4.28515625" style="16" bestFit="1" customWidth="1"/>
    <col min="514" max="514" width="11.42578125" style="16" customWidth="1"/>
    <col min="515" max="515" width="5" style="16" customWidth="1"/>
    <col min="516" max="516" width="5.140625" style="16" customWidth="1"/>
    <col min="517" max="517" width="5.7109375" style="16" bestFit="1" customWidth="1"/>
    <col min="518" max="518" width="5.7109375" style="16" customWidth="1"/>
    <col min="519" max="519" width="5.5703125" style="16" bestFit="1" customWidth="1"/>
    <col min="520" max="520" width="5.7109375" style="16" customWidth="1"/>
    <col min="521" max="521" width="5.42578125" style="16" customWidth="1"/>
    <col min="522" max="522" width="5.28515625" style="16" customWidth="1"/>
    <col min="523" max="523" width="5.5703125" style="16" bestFit="1" customWidth="1"/>
    <col min="524" max="524" width="5.28515625" style="16" customWidth="1"/>
    <col min="525" max="527" width="5.42578125" style="16" bestFit="1" customWidth="1"/>
    <col min="528" max="528" width="3.7109375" style="16" customWidth="1"/>
    <col min="529" max="532" width="5.28515625" style="16" customWidth="1"/>
    <col min="533" max="535" width="5.42578125" style="16" bestFit="1" customWidth="1"/>
    <col min="536" max="536" width="6.42578125" style="16" bestFit="1" customWidth="1"/>
    <col min="537" max="537" width="5.42578125" style="16" customWidth="1"/>
    <col min="538" max="538" width="3.28515625" style="16" customWidth="1"/>
    <col min="539" max="539" width="5.140625" style="16" customWidth="1"/>
    <col min="540" max="540" width="5.7109375" style="16" customWidth="1"/>
    <col min="541" max="542" width="5.28515625" style="16" customWidth="1"/>
    <col min="543" max="543" width="5.5703125" style="16" customWidth="1"/>
    <col min="544" max="544" width="5.140625" style="16" customWidth="1"/>
    <col min="545" max="545" width="3.85546875" style="16" customWidth="1"/>
    <col min="546" max="546" width="6.140625" style="16" customWidth="1"/>
    <col min="547" max="547" width="5.42578125" style="16" bestFit="1" customWidth="1"/>
    <col min="548" max="548" width="4.28515625" style="16" customWidth="1"/>
    <col min="549" max="549" width="3.85546875" style="16" customWidth="1"/>
    <col min="550" max="768" width="11.42578125" style="16"/>
    <col min="769" max="769" width="4.28515625" style="16" bestFit="1" customWidth="1"/>
    <col min="770" max="770" width="11.42578125" style="16" customWidth="1"/>
    <col min="771" max="771" width="5" style="16" customWidth="1"/>
    <col min="772" max="772" width="5.140625" style="16" customWidth="1"/>
    <col min="773" max="773" width="5.7109375" style="16" bestFit="1" customWidth="1"/>
    <col min="774" max="774" width="5.7109375" style="16" customWidth="1"/>
    <col min="775" max="775" width="5.5703125" style="16" bestFit="1" customWidth="1"/>
    <col min="776" max="776" width="5.7109375" style="16" customWidth="1"/>
    <col min="777" max="777" width="5.42578125" style="16" customWidth="1"/>
    <col min="778" max="778" width="5.28515625" style="16" customWidth="1"/>
    <col min="779" max="779" width="5.5703125" style="16" bestFit="1" customWidth="1"/>
    <col min="780" max="780" width="5.28515625" style="16" customWidth="1"/>
    <col min="781" max="783" width="5.42578125" style="16" bestFit="1" customWidth="1"/>
    <col min="784" max="784" width="3.7109375" style="16" customWidth="1"/>
    <col min="785" max="788" width="5.28515625" style="16" customWidth="1"/>
    <col min="789" max="791" width="5.42578125" style="16" bestFit="1" customWidth="1"/>
    <col min="792" max="792" width="6.42578125" style="16" bestFit="1" customWidth="1"/>
    <col min="793" max="793" width="5.42578125" style="16" customWidth="1"/>
    <col min="794" max="794" width="3.28515625" style="16" customWidth="1"/>
    <col min="795" max="795" width="5.140625" style="16" customWidth="1"/>
    <col min="796" max="796" width="5.7109375" style="16" customWidth="1"/>
    <col min="797" max="798" width="5.28515625" style="16" customWidth="1"/>
    <col min="799" max="799" width="5.5703125" style="16" customWidth="1"/>
    <col min="800" max="800" width="5.140625" style="16" customWidth="1"/>
    <col min="801" max="801" width="3.85546875" style="16" customWidth="1"/>
    <col min="802" max="802" width="6.140625" style="16" customWidth="1"/>
    <col min="803" max="803" width="5.42578125" style="16" bestFit="1" customWidth="1"/>
    <col min="804" max="804" width="4.28515625" style="16" customWidth="1"/>
    <col min="805" max="805" width="3.85546875" style="16" customWidth="1"/>
    <col min="806" max="1024" width="11.42578125" style="16"/>
    <col min="1025" max="1025" width="4.28515625" style="16" bestFit="1" customWidth="1"/>
    <col min="1026" max="1026" width="11.42578125" style="16" customWidth="1"/>
    <col min="1027" max="1027" width="5" style="16" customWidth="1"/>
    <col min="1028" max="1028" width="5.140625" style="16" customWidth="1"/>
    <col min="1029" max="1029" width="5.7109375" style="16" bestFit="1" customWidth="1"/>
    <col min="1030" max="1030" width="5.7109375" style="16" customWidth="1"/>
    <col min="1031" max="1031" width="5.5703125" style="16" bestFit="1" customWidth="1"/>
    <col min="1032" max="1032" width="5.7109375" style="16" customWidth="1"/>
    <col min="1033" max="1033" width="5.42578125" style="16" customWidth="1"/>
    <col min="1034" max="1034" width="5.28515625" style="16" customWidth="1"/>
    <col min="1035" max="1035" width="5.5703125" style="16" bestFit="1" customWidth="1"/>
    <col min="1036" max="1036" width="5.28515625" style="16" customWidth="1"/>
    <col min="1037" max="1039" width="5.42578125" style="16" bestFit="1" customWidth="1"/>
    <col min="1040" max="1040" width="3.7109375" style="16" customWidth="1"/>
    <col min="1041" max="1044" width="5.28515625" style="16" customWidth="1"/>
    <col min="1045" max="1047" width="5.42578125" style="16" bestFit="1" customWidth="1"/>
    <col min="1048" max="1048" width="6.42578125" style="16" bestFit="1" customWidth="1"/>
    <col min="1049" max="1049" width="5.42578125" style="16" customWidth="1"/>
    <col min="1050" max="1050" width="3.28515625" style="16" customWidth="1"/>
    <col min="1051" max="1051" width="5.140625" style="16" customWidth="1"/>
    <col min="1052" max="1052" width="5.7109375" style="16" customWidth="1"/>
    <col min="1053" max="1054" width="5.28515625" style="16" customWidth="1"/>
    <col min="1055" max="1055" width="5.5703125" style="16" customWidth="1"/>
    <col min="1056" max="1056" width="5.140625" style="16" customWidth="1"/>
    <col min="1057" max="1057" width="3.85546875" style="16" customWidth="1"/>
    <col min="1058" max="1058" width="6.140625" style="16" customWidth="1"/>
    <col min="1059" max="1059" width="5.42578125" style="16" bestFit="1" customWidth="1"/>
    <col min="1060" max="1060" width="4.28515625" style="16" customWidth="1"/>
    <col min="1061" max="1061" width="3.85546875" style="16" customWidth="1"/>
    <col min="1062" max="1280" width="11.42578125" style="16"/>
    <col min="1281" max="1281" width="4.28515625" style="16" bestFit="1" customWidth="1"/>
    <col min="1282" max="1282" width="11.42578125" style="16" customWidth="1"/>
    <col min="1283" max="1283" width="5" style="16" customWidth="1"/>
    <col min="1284" max="1284" width="5.140625" style="16" customWidth="1"/>
    <col min="1285" max="1285" width="5.7109375" style="16" bestFit="1" customWidth="1"/>
    <col min="1286" max="1286" width="5.7109375" style="16" customWidth="1"/>
    <col min="1287" max="1287" width="5.5703125" style="16" bestFit="1" customWidth="1"/>
    <col min="1288" max="1288" width="5.7109375" style="16" customWidth="1"/>
    <col min="1289" max="1289" width="5.42578125" style="16" customWidth="1"/>
    <col min="1290" max="1290" width="5.28515625" style="16" customWidth="1"/>
    <col min="1291" max="1291" width="5.5703125" style="16" bestFit="1" customWidth="1"/>
    <col min="1292" max="1292" width="5.28515625" style="16" customWidth="1"/>
    <col min="1293" max="1295" width="5.42578125" style="16" bestFit="1" customWidth="1"/>
    <col min="1296" max="1296" width="3.7109375" style="16" customWidth="1"/>
    <col min="1297" max="1300" width="5.28515625" style="16" customWidth="1"/>
    <col min="1301" max="1303" width="5.42578125" style="16" bestFit="1" customWidth="1"/>
    <col min="1304" max="1304" width="6.42578125" style="16" bestFit="1" customWidth="1"/>
    <col min="1305" max="1305" width="5.42578125" style="16" customWidth="1"/>
    <col min="1306" max="1306" width="3.28515625" style="16" customWidth="1"/>
    <col min="1307" max="1307" width="5.140625" style="16" customWidth="1"/>
    <col min="1308" max="1308" width="5.7109375" style="16" customWidth="1"/>
    <col min="1309" max="1310" width="5.28515625" style="16" customWidth="1"/>
    <col min="1311" max="1311" width="5.5703125" style="16" customWidth="1"/>
    <col min="1312" max="1312" width="5.140625" style="16" customWidth="1"/>
    <col min="1313" max="1313" width="3.85546875" style="16" customWidth="1"/>
    <col min="1314" max="1314" width="6.140625" style="16" customWidth="1"/>
    <col min="1315" max="1315" width="5.42578125" style="16" bestFit="1" customWidth="1"/>
    <col min="1316" max="1316" width="4.28515625" style="16" customWidth="1"/>
    <col min="1317" max="1317" width="3.85546875" style="16" customWidth="1"/>
    <col min="1318" max="1536" width="11.42578125" style="16"/>
    <col min="1537" max="1537" width="4.28515625" style="16" bestFit="1" customWidth="1"/>
    <col min="1538" max="1538" width="11.42578125" style="16" customWidth="1"/>
    <col min="1539" max="1539" width="5" style="16" customWidth="1"/>
    <col min="1540" max="1540" width="5.140625" style="16" customWidth="1"/>
    <col min="1541" max="1541" width="5.7109375" style="16" bestFit="1" customWidth="1"/>
    <col min="1542" max="1542" width="5.7109375" style="16" customWidth="1"/>
    <col min="1543" max="1543" width="5.5703125" style="16" bestFit="1" customWidth="1"/>
    <col min="1544" max="1544" width="5.7109375" style="16" customWidth="1"/>
    <col min="1545" max="1545" width="5.42578125" style="16" customWidth="1"/>
    <col min="1546" max="1546" width="5.28515625" style="16" customWidth="1"/>
    <col min="1547" max="1547" width="5.5703125" style="16" bestFit="1" customWidth="1"/>
    <col min="1548" max="1548" width="5.28515625" style="16" customWidth="1"/>
    <col min="1549" max="1551" width="5.42578125" style="16" bestFit="1" customWidth="1"/>
    <col min="1552" max="1552" width="3.7109375" style="16" customWidth="1"/>
    <col min="1553" max="1556" width="5.28515625" style="16" customWidth="1"/>
    <col min="1557" max="1559" width="5.42578125" style="16" bestFit="1" customWidth="1"/>
    <col min="1560" max="1560" width="6.42578125" style="16" bestFit="1" customWidth="1"/>
    <col min="1561" max="1561" width="5.42578125" style="16" customWidth="1"/>
    <col min="1562" max="1562" width="3.28515625" style="16" customWidth="1"/>
    <col min="1563" max="1563" width="5.140625" style="16" customWidth="1"/>
    <col min="1564" max="1564" width="5.7109375" style="16" customWidth="1"/>
    <col min="1565" max="1566" width="5.28515625" style="16" customWidth="1"/>
    <col min="1567" max="1567" width="5.5703125" style="16" customWidth="1"/>
    <col min="1568" max="1568" width="5.140625" style="16" customWidth="1"/>
    <col min="1569" max="1569" width="3.85546875" style="16" customWidth="1"/>
    <col min="1570" max="1570" width="6.140625" style="16" customWidth="1"/>
    <col min="1571" max="1571" width="5.42578125" style="16" bestFit="1" customWidth="1"/>
    <col min="1572" max="1572" width="4.28515625" style="16" customWidth="1"/>
    <col min="1573" max="1573" width="3.85546875" style="16" customWidth="1"/>
    <col min="1574" max="1792" width="11.42578125" style="16"/>
    <col min="1793" max="1793" width="4.28515625" style="16" bestFit="1" customWidth="1"/>
    <col min="1794" max="1794" width="11.42578125" style="16" customWidth="1"/>
    <col min="1795" max="1795" width="5" style="16" customWidth="1"/>
    <col min="1796" max="1796" width="5.140625" style="16" customWidth="1"/>
    <col min="1797" max="1797" width="5.7109375" style="16" bestFit="1" customWidth="1"/>
    <col min="1798" max="1798" width="5.7109375" style="16" customWidth="1"/>
    <col min="1799" max="1799" width="5.5703125" style="16" bestFit="1" customWidth="1"/>
    <col min="1800" max="1800" width="5.7109375" style="16" customWidth="1"/>
    <col min="1801" max="1801" width="5.42578125" style="16" customWidth="1"/>
    <col min="1802" max="1802" width="5.28515625" style="16" customWidth="1"/>
    <col min="1803" max="1803" width="5.5703125" style="16" bestFit="1" customWidth="1"/>
    <col min="1804" max="1804" width="5.28515625" style="16" customWidth="1"/>
    <col min="1805" max="1807" width="5.42578125" style="16" bestFit="1" customWidth="1"/>
    <col min="1808" max="1808" width="3.7109375" style="16" customWidth="1"/>
    <col min="1809" max="1812" width="5.28515625" style="16" customWidth="1"/>
    <col min="1813" max="1815" width="5.42578125" style="16" bestFit="1" customWidth="1"/>
    <col min="1816" max="1816" width="6.42578125" style="16" bestFit="1" customWidth="1"/>
    <col min="1817" max="1817" width="5.42578125" style="16" customWidth="1"/>
    <col min="1818" max="1818" width="3.28515625" style="16" customWidth="1"/>
    <col min="1819" max="1819" width="5.140625" style="16" customWidth="1"/>
    <col min="1820" max="1820" width="5.7109375" style="16" customWidth="1"/>
    <col min="1821" max="1822" width="5.28515625" style="16" customWidth="1"/>
    <col min="1823" max="1823" width="5.5703125" style="16" customWidth="1"/>
    <col min="1824" max="1824" width="5.140625" style="16" customWidth="1"/>
    <col min="1825" max="1825" width="3.85546875" style="16" customWidth="1"/>
    <col min="1826" max="1826" width="6.140625" style="16" customWidth="1"/>
    <col min="1827" max="1827" width="5.42578125" style="16" bestFit="1" customWidth="1"/>
    <col min="1828" max="1828" width="4.28515625" style="16" customWidth="1"/>
    <col min="1829" max="1829" width="3.85546875" style="16" customWidth="1"/>
    <col min="1830" max="2048" width="11.42578125" style="16"/>
    <col min="2049" max="2049" width="4.28515625" style="16" bestFit="1" customWidth="1"/>
    <col min="2050" max="2050" width="11.42578125" style="16" customWidth="1"/>
    <col min="2051" max="2051" width="5" style="16" customWidth="1"/>
    <col min="2052" max="2052" width="5.140625" style="16" customWidth="1"/>
    <col min="2053" max="2053" width="5.7109375" style="16" bestFit="1" customWidth="1"/>
    <col min="2054" max="2054" width="5.7109375" style="16" customWidth="1"/>
    <col min="2055" max="2055" width="5.5703125" style="16" bestFit="1" customWidth="1"/>
    <col min="2056" max="2056" width="5.7109375" style="16" customWidth="1"/>
    <col min="2057" max="2057" width="5.42578125" style="16" customWidth="1"/>
    <col min="2058" max="2058" width="5.28515625" style="16" customWidth="1"/>
    <col min="2059" max="2059" width="5.5703125" style="16" bestFit="1" customWidth="1"/>
    <col min="2060" max="2060" width="5.28515625" style="16" customWidth="1"/>
    <col min="2061" max="2063" width="5.42578125" style="16" bestFit="1" customWidth="1"/>
    <col min="2064" max="2064" width="3.7109375" style="16" customWidth="1"/>
    <col min="2065" max="2068" width="5.28515625" style="16" customWidth="1"/>
    <col min="2069" max="2071" width="5.42578125" style="16" bestFit="1" customWidth="1"/>
    <col min="2072" max="2072" width="6.42578125" style="16" bestFit="1" customWidth="1"/>
    <col min="2073" max="2073" width="5.42578125" style="16" customWidth="1"/>
    <col min="2074" max="2074" width="3.28515625" style="16" customWidth="1"/>
    <col min="2075" max="2075" width="5.140625" style="16" customWidth="1"/>
    <col min="2076" max="2076" width="5.7109375" style="16" customWidth="1"/>
    <col min="2077" max="2078" width="5.28515625" style="16" customWidth="1"/>
    <col min="2079" max="2079" width="5.5703125" style="16" customWidth="1"/>
    <col min="2080" max="2080" width="5.140625" style="16" customWidth="1"/>
    <col min="2081" max="2081" width="3.85546875" style="16" customWidth="1"/>
    <col min="2082" max="2082" width="6.140625" style="16" customWidth="1"/>
    <col min="2083" max="2083" width="5.42578125" style="16" bestFit="1" customWidth="1"/>
    <col min="2084" max="2084" width="4.28515625" style="16" customWidth="1"/>
    <col min="2085" max="2085" width="3.85546875" style="16" customWidth="1"/>
    <col min="2086" max="2304" width="11.42578125" style="16"/>
    <col min="2305" max="2305" width="4.28515625" style="16" bestFit="1" customWidth="1"/>
    <col min="2306" max="2306" width="11.42578125" style="16" customWidth="1"/>
    <col min="2307" max="2307" width="5" style="16" customWidth="1"/>
    <col min="2308" max="2308" width="5.140625" style="16" customWidth="1"/>
    <col min="2309" max="2309" width="5.7109375" style="16" bestFit="1" customWidth="1"/>
    <col min="2310" max="2310" width="5.7109375" style="16" customWidth="1"/>
    <col min="2311" max="2311" width="5.5703125" style="16" bestFit="1" customWidth="1"/>
    <col min="2312" max="2312" width="5.7109375" style="16" customWidth="1"/>
    <col min="2313" max="2313" width="5.42578125" style="16" customWidth="1"/>
    <col min="2314" max="2314" width="5.28515625" style="16" customWidth="1"/>
    <col min="2315" max="2315" width="5.5703125" style="16" bestFit="1" customWidth="1"/>
    <col min="2316" max="2316" width="5.28515625" style="16" customWidth="1"/>
    <col min="2317" max="2319" width="5.42578125" style="16" bestFit="1" customWidth="1"/>
    <col min="2320" max="2320" width="3.7109375" style="16" customWidth="1"/>
    <col min="2321" max="2324" width="5.28515625" style="16" customWidth="1"/>
    <col min="2325" max="2327" width="5.42578125" style="16" bestFit="1" customWidth="1"/>
    <col min="2328" max="2328" width="6.42578125" style="16" bestFit="1" customWidth="1"/>
    <col min="2329" max="2329" width="5.42578125" style="16" customWidth="1"/>
    <col min="2330" max="2330" width="3.28515625" style="16" customWidth="1"/>
    <col min="2331" max="2331" width="5.140625" style="16" customWidth="1"/>
    <col min="2332" max="2332" width="5.7109375" style="16" customWidth="1"/>
    <col min="2333" max="2334" width="5.28515625" style="16" customWidth="1"/>
    <col min="2335" max="2335" width="5.5703125" style="16" customWidth="1"/>
    <col min="2336" max="2336" width="5.140625" style="16" customWidth="1"/>
    <col min="2337" max="2337" width="3.85546875" style="16" customWidth="1"/>
    <col min="2338" max="2338" width="6.140625" style="16" customWidth="1"/>
    <col min="2339" max="2339" width="5.42578125" style="16" bestFit="1" customWidth="1"/>
    <col min="2340" max="2340" width="4.28515625" style="16" customWidth="1"/>
    <col min="2341" max="2341" width="3.85546875" style="16" customWidth="1"/>
    <col min="2342" max="2560" width="11.42578125" style="16"/>
    <col min="2561" max="2561" width="4.28515625" style="16" bestFit="1" customWidth="1"/>
    <col min="2562" max="2562" width="11.42578125" style="16" customWidth="1"/>
    <col min="2563" max="2563" width="5" style="16" customWidth="1"/>
    <col min="2564" max="2564" width="5.140625" style="16" customWidth="1"/>
    <col min="2565" max="2565" width="5.7109375" style="16" bestFit="1" customWidth="1"/>
    <col min="2566" max="2566" width="5.7109375" style="16" customWidth="1"/>
    <col min="2567" max="2567" width="5.5703125" style="16" bestFit="1" customWidth="1"/>
    <col min="2568" max="2568" width="5.7109375" style="16" customWidth="1"/>
    <col min="2569" max="2569" width="5.42578125" style="16" customWidth="1"/>
    <col min="2570" max="2570" width="5.28515625" style="16" customWidth="1"/>
    <col min="2571" max="2571" width="5.5703125" style="16" bestFit="1" customWidth="1"/>
    <col min="2572" max="2572" width="5.28515625" style="16" customWidth="1"/>
    <col min="2573" max="2575" width="5.42578125" style="16" bestFit="1" customWidth="1"/>
    <col min="2576" max="2576" width="3.7109375" style="16" customWidth="1"/>
    <col min="2577" max="2580" width="5.28515625" style="16" customWidth="1"/>
    <col min="2581" max="2583" width="5.42578125" style="16" bestFit="1" customWidth="1"/>
    <col min="2584" max="2584" width="6.42578125" style="16" bestFit="1" customWidth="1"/>
    <col min="2585" max="2585" width="5.42578125" style="16" customWidth="1"/>
    <col min="2586" max="2586" width="3.28515625" style="16" customWidth="1"/>
    <col min="2587" max="2587" width="5.140625" style="16" customWidth="1"/>
    <col min="2588" max="2588" width="5.7109375" style="16" customWidth="1"/>
    <col min="2589" max="2590" width="5.28515625" style="16" customWidth="1"/>
    <col min="2591" max="2591" width="5.5703125" style="16" customWidth="1"/>
    <col min="2592" max="2592" width="5.140625" style="16" customWidth="1"/>
    <col min="2593" max="2593" width="3.85546875" style="16" customWidth="1"/>
    <col min="2594" max="2594" width="6.140625" style="16" customWidth="1"/>
    <col min="2595" max="2595" width="5.42578125" style="16" bestFit="1" customWidth="1"/>
    <col min="2596" max="2596" width="4.28515625" style="16" customWidth="1"/>
    <col min="2597" max="2597" width="3.85546875" style="16" customWidth="1"/>
    <col min="2598" max="2816" width="11.42578125" style="16"/>
    <col min="2817" max="2817" width="4.28515625" style="16" bestFit="1" customWidth="1"/>
    <col min="2818" max="2818" width="11.42578125" style="16" customWidth="1"/>
    <col min="2819" max="2819" width="5" style="16" customWidth="1"/>
    <col min="2820" max="2820" width="5.140625" style="16" customWidth="1"/>
    <col min="2821" max="2821" width="5.7109375" style="16" bestFit="1" customWidth="1"/>
    <col min="2822" max="2822" width="5.7109375" style="16" customWidth="1"/>
    <col min="2823" max="2823" width="5.5703125" style="16" bestFit="1" customWidth="1"/>
    <col min="2824" max="2824" width="5.7109375" style="16" customWidth="1"/>
    <col min="2825" max="2825" width="5.42578125" style="16" customWidth="1"/>
    <col min="2826" max="2826" width="5.28515625" style="16" customWidth="1"/>
    <col min="2827" max="2827" width="5.5703125" style="16" bestFit="1" customWidth="1"/>
    <col min="2828" max="2828" width="5.28515625" style="16" customWidth="1"/>
    <col min="2829" max="2831" width="5.42578125" style="16" bestFit="1" customWidth="1"/>
    <col min="2832" max="2832" width="3.7109375" style="16" customWidth="1"/>
    <col min="2833" max="2836" width="5.28515625" style="16" customWidth="1"/>
    <col min="2837" max="2839" width="5.42578125" style="16" bestFit="1" customWidth="1"/>
    <col min="2840" max="2840" width="6.42578125" style="16" bestFit="1" customWidth="1"/>
    <col min="2841" max="2841" width="5.42578125" style="16" customWidth="1"/>
    <col min="2842" max="2842" width="3.28515625" style="16" customWidth="1"/>
    <col min="2843" max="2843" width="5.140625" style="16" customWidth="1"/>
    <col min="2844" max="2844" width="5.7109375" style="16" customWidth="1"/>
    <col min="2845" max="2846" width="5.28515625" style="16" customWidth="1"/>
    <col min="2847" max="2847" width="5.5703125" style="16" customWidth="1"/>
    <col min="2848" max="2848" width="5.140625" style="16" customWidth="1"/>
    <col min="2849" max="2849" width="3.85546875" style="16" customWidth="1"/>
    <col min="2850" max="2850" width="6.140625" style="16" customWidth="1"/>
    <col min="2851" max="2851" width="5.42578125" style="16" bestFit="1" customWidth="1"/>
    <col min="2852" max="2852" width="4.28515625" style="16" customWidth="1"/>
    <col min="2853" max="2853" width="3.85546875" style="16" customWidth="1"/>
    <col min="2854" max="3072" width="11.42578125" style="16"/>
    <col min="3073" max="3073" width="4.28515625" style="16" bestFit="1" customWidth="1"/>
    <col min="3074" max="3074" width="11.42578125" style="16" customWidth="1"/>
    <col min="3075" max="3075" width="5" style="16" customWidth="1"/>
    <col min="3076" max="3076" width="5.140625" style="16" customWidth="1"/>
    <col min="3077" max="3077" width="5.7109375" style="16" bestFit="1" customWidth="1"/>
    <col min="3078" max="3078" width="5.7109375" style="16" customWidth="1"/>
    <col min="3079" max="3079" width="5.5703125" style="16" bestFit="1" customWidth="1"/>
    <col min="3080" max="3080" width="5.7109375" style="16" customWidth="1"/>
    <col min="3081" max="3081" width="5.42578125" style="16" customWidth="1"/>
    <col min="3082" max="3082" width="5.28515625" style="16" customWidth="1"/>
    <col min="3083" max="3083" width="5.5703125" style="16" bestFit="1" customWidth="1"/>
    <col min="3084" max="3084" width="5.28515625" style="16" customWidth="1"/>
    <col min="3085" max="3087" width="5.42578125" style="16" bestFit="1" customWidth="1"/>
    <col min="3088" max="3088" width="3.7109375" style="16" customWidth="1"/>
    <col min="3089" max="3092" width="5.28515625" style="16" customWidth="1"/>
    <col min="3093" max="3095" width="5.42578125" style="16" bestFit="1" customWidth="1"/>
    <col min="3096" max="3096" width="6.42578125" style="16" bestFit="1" customWidth="1"/>
    <col min="3097" max="3097" width="5.42578125" style="16" customWidth="1"/>
    <col min="3098" max="3098" width="3.28515625" style="16" customWidth="1"/>
    <col min="3099" max="3099" width="5.140625" style="16" customWidth="1"/>
    <col min="3100" max="3100" width="5.7109375" style="16" customWidth="1"/>
    <col min="3101" max="3102" width="5.28515625" style="16" customWidth="1"/>
    <col min="3103" max="3103" width="5.5703125" style="16" customWidth="1"/>
    <col min="3104" max="3104" width="5.140625" style="16" customWidth="1"/>
    <col min="3105" max="3105" width="3.85546875" style="16" customWidth="1"/>
    <col min="3106" max="3106" width="6.140625" style="16" customWidth="1"/>
    <col min="3107" max="3107" width="5.42578125" style="16" bestFit="1" customWidth="1"/>
    <col min="3108" max="3108" width="4.28515625" style="16" customWidth="1"/>
    <col min="3109" max="3109" width="3.85546875" style="16" customWidth="1"/>
    <col min="3110" max="3328" width="11.42578125" style="16"/>
    <col min="3329" max="3329" width="4.28515625" style="16" bestFit="1" customWidth="1"/>
    <col min="3330" max="3330" width="11.42578125" style="16" customWidth="1"/>
    <col min="3331" max="3331" width="5" style="16" customWidth="1"/>
    <col min="3332" max="3332" width="5.140625" style="16" customWidth="1"/>
    <col min="3333" max="3333" width="5.7109375" style="16" bestFit="1" customWidth="1"/>
    <col min="3334" max="3334" width="5.7109375" style="16" customWidth="1"/>
    <col min="3335" max="3335" width="5.5703125" style="16" bestFit="1" customWidth="1"/>
    <col min="3336" max="3336" width="5.7109375" style="16" customWidth="1"/>
    <col min="3337" max="3337" width="5.42578125" style="16" customWidth="1"/>
    <col min="3338" max="3338" width="5.28515625" style="16" customWidth="1"/>
    <col min="3339" max="3339" width="5.5703125" style="16" bestFit="1" customWidth="1"/>
    <col min="3340" max="3340" width="5.28515625" style="16" customWidth="1"/>
    <col min="3341" max="3343" width="5.42578125" style="16" bestFit="1" customWidth="1"/>
    <col min="3344" max="3344" width="3.7109375" style="16" customWidth="1"/>
    <col min="3345" max="3348" width="5.28515625" style="16" customWidth="1"/>
    <col min="3349" max="3351" width="5.42578125" style="16" bestFit="1" customWidth="1"/>
    <col min="3352" max="3352" width="6.42578125" style="16" bestFit="1" customWidth="1"/>
    <col min="3353" max="3353" width="5.42578125" style="16" customWidth="1"/>
    <col min="3354" max="3354" width="3.28515625" style="16" customWidth="1"/>
    <col min="3355" max="3355" width="5.140625" style="16" customWidth="1"/>
    <col min="3356" max="3356" width="5.7109375" style="16" customWidth="1"/>
    <col min="3357" max="3358" width="5.28515625" style="16" customWidth="1"/>
    <col min="3359" max="3359" width="5.5703125" style="16" customWidth="1"/>
    <col min="3360" max="3360" width="5.140625" style="16" customWidth="1"/>
    <col min="3361" max="3361" width="3.85546875" style="16" customWidth="1"/>
    <col min="3362" max="3362" width="6.140625" style="16" customWidth="1"/>
    <col min="3363" max="3363" width="5.42578125" style="16" bestFit="1" customWidth="1"/>
    <col min="3364" max="3364" width="4.28515625" style="16" customWidth="1"/>
    <col min="3365" max="3365" width="3.85546875" style="16" customWidth="1"/>
    <col min="3366" max="3584" width="11.42578125" style="16"/>
    <col min="3585" max="3585" width="4.28515625" style="16" bestFit="1" customWidth="1"/>
    <col min="3586" max="3586" width="11.42578125" style="16" customWidth="1"/>
    <col min="3587" max="3587" width="5" style="16" customWidth="1"/>
    <col min="3588" max="3588" width="5.140625" style="16" customWidth="1"/>
    <col min="3589" max="3589" width="5.7109375" style="16" bestFit="1" customWidth="1"/>
    <col min="3590" max="3590" width="5.7109375" style="16" customWidth="1"/>
    <col min="3591" max="3591" width="5.5703125" style="16" bestFit="1" customWidth="1"/>
    <col min="3592" max="3592" width="5.7109375" style="16" customWidth="1"/>
    <col min="3593" max="3593" width="5.42578125" style="16" customWidth="1"/>
    <col min="3594" max="3594" width="5.28515625" style="16" customWidth="1"/>
    <col min="3595" max="3595" width="5.5703125" style="16" bestFit="1" customWidth="1"/>
    <col min="3596" max="3596" width="5.28515625" style="16" customWidth="1"/>
    <col min="3597" max="3599" width="5.42578125" style="16" bestFit="1" customWidth="1"/>
    <col min="3600" max="3600" width="3.7109375" style="16" customWidth="1"/>
    <col min="3601" max="3604" width="5.28515625" style="16" customWidth="1"/>
    <col min="3605" max="3607" width="5.42578125" style="16" bestFit="1" customWidth="1"/>
    <col min="3608" max="3608" width="6.42578125" style="16" bestFit="1" customWidth="1"/>
    <col min="3609" max="3609" width="5.42578125" style="16" customWidth="1"/>
    <col min="3610" max="3610" width="3.28515625" style="16" customWidth="1"/>
    <col min="3611" max="3611" width="5.140625" style="16" customWidth="1"/>
    <col min="3612" max="3612" width="5.7109375" style="16" customWidth="1"/>
    <col min="3613" max="3614" width="5.28515625" style="16" customWidth="1"/>
    <col min="3615" max="3615" width="5.5703125" style="16" customWidth="1"/>
    <col min="3616" max="3616" width="5.140625" style="16" customWidth="1"/>
    <col min="3617" max="3617" width="3.85546875" style="16" customWidth="1"/>
    <col min="3618" max="3618" width="6.140625" style="16" customWidth="1"/>
    <col min="3619" max="3619" width="5.42578125" style="16" bestFit="1" customWidth="1"/>
    <col min="3620" max="3620" width="4.28515625" style="16" customWidth="1"/>
    <col min="3621" max="3621" width="3.85546875" style="16" customWidth="1"/>
    <col min="3622" max="3840" width="11.42578125" style="16"/>
    <col min="3841" max="3841" width="4.28515625" style="16" bestFit="1" customWidth="1"/>
    <col min="3842" max="3842" width="11.42578125" style="16" customWidth="1"/>
    <col min="3843" max="3843" width="5" style="16" customWidth="1"/>
    <col min="3844" max="3844" width="5.140625" style="16" customWidth="1"/>
    <col min="3845" max="3845" width="5.7109375" style="16" bestFit="1" customWidth="1"/>
    <col min="3846" max="3846" width="5.7109375" style="16" customWidth="1"/>
    <col min="3847" max="3847" width="5.5703125" style="16" bestFit="1" customWidth="1"/>
    <col min="3848" max="3848" width="5.7109375" style="16" customWidth="1"/>
    <col min="3849" max="3849" width="5.42578125" style="16" customWidth="1"/>
    <col min="3850" max="3850" width="5.28515625" style="16" customWidth="1"/>
    <col min="3851" max="3851" width="5.5703125" style="16" bestFit="1" customWidth="1"/>
    <col min="3852" max="3852" width="5.28515625" style="16" customWidth="1"/>
    <col min="3853" max="3855" width="5.42578125" style="16" bestFit="1" customWidth="1"/>
    <col min="3856" max="3856" width="3.7109375" style="16" customWidth="1"/>
    <col min="3857" max="3860" width="5.28515625" style="16" customWidth="1"/>
    <col min="3861" max="3863" width="5.42578125" style="16" bestFit="1" customWidth="1"/>
    <col min="3864" max="3864" width="6.42578125" style="16" bestFit="1" customWidth="1"/>
    <col min="3865" max="3865" width="5.42578125" style="16" customWidth="1"/>
    <col min="3866" max="3866" width="3.28515625" style="16" customWidth="1"/>
    <col min="3867" max="3867" width="5.140625" style="16" customWidth="1"/>
    <col min="3868" max="3868" width="5.7109375" style="16" customWidth="1"/>
    <col min="3869" max="3870" width="5.28515625" style="16" customWidth="1"/>
    <col min="3871" max="3871" width="5.5703125" style="16" customWidth="1"/>
    <col min="3872" max="3872" width="5.140625" style="16" customWidth="1"/>
    <col min="3873" max="3873" width="3.85546875" style="16" customWidth="1"/>
    <col min="3874" max="3874" width="6.140625" style="16" customWidth="1"/>
    <col min="3875" max="3875" width="5.42578125" style="16" bestFit="1" customWidth="1"/>
    <col min="3876" max="3876" width="4.28515625" style="16" customWidth="1"/>
    <col min="3877" max="3877" width="3.85546875" style="16" customWidth="1"/>
    <col min="3878" max="4096" width="11.42578125" style="16"/>
    <col min="4097" max="4097" width="4.28515625" style="16" bestFit="1" customWidth="1"/>
    <col min="4098" max="4098" width="11.42578125" style="16" customWidth="1"/>
    <col min="4099" max="4099" width="5" style="16" customWidth="1"/>
    <col min="4100" max="4100" width="5.140625" style="16" customWidth="1"/>
    <col min="4101" max="4101" width="5.7109375" style="16" bestFit="1" customWidth="1"/>
    <col min="4102" max="4102" width="5.7109375" style="16" customWidth="1"/>
    <col min="4103" max="4103" width="5.5703125" style="16" bestFit="1" customWidth="1"/>
    <col min="4104" max="4104" width="5.7109375" style="16" customWidth="1"/>
    <col min="4105" max="4105" width="5.42578125" style="16" customWidth="1"/>
    <col min="4106" max="4106" width="5.28515625" style="16" customWidth="1"/>
    <col min="4107" max="4107" width="5.5703125" style="16" bestFit="1" customWidth="1"/>
    <col min="4108" max="4108" width="5.28515625" style="16" customWidth="1"/>
    <col min="4109" max="4111" width="5.42578125" style="16" bestFit="1" customWidth="1"/>
    <col min="4112" max="4112" width="3.7109375" style="16" customWidth="1"/>
    <col min="4113" max="4116" width="5.28515625" style="16" customWidth="1"/>
    <col min="4117" max="4119" width="5.42578125" style="16" bestFit="1" customWidth="1"/>
    <col min="4120" max="4120" width="6.42578125" style="16" bestFit="1" customWidth="1"/>
    <col min="4121" max="4121" width="5.42578125" style="16" customWidth="1"/>
    <col min="4122" max="4122" width="3.28515625" style="16" customWidth="1"/>
    <col min="4123" max="4123" width="5.140625" style="16" customWidth="1"/>
    <col min="4124" max="4124" width="5.7109375" style="16" customWidth="1"/>
    <col min="4125" max="4126" width="5.28515625" style="16" customWidth="1"/>
    <col min="4127" max="4127" width="5.5703125" style="16" customWidth="1"/>
    <col min="4128" max="4128" width="5.140625" style="16" customWidth="1"/>
    <col min="4129" max="4129" width="3.85546875" style="16" customWidth="1"/>
    <col min="4130" max="4130" width="6.140625" style="16" customWidth="1"/>
    <col min="4131" max="4131" width="5.42578125" style="16" bestFit="1" customWidth="1"/>
    <col min="4132" max="4132" width="4.28515625" style="16" customWidth="1"/>
    <col min="4133" max="4133" width="3.85546875" style="16" customWidth="1"/>
    <col min="4134" max="4352" width="11.42578125" style="16"/>
    <col min="4353" max="4353" width="4.28515625" style="16" bestFit="1" customWidth="1"/>
    <col min="4354" max="4354" width="11.42578125" style="16" customWidth="1"/>
    <col min="4355" max="4355" width="5" style="16" customWidth="1"/>
    <col min="4356" max="4356" width="5.140625" style="16" customWidth="1"/>
    <col min="4357" max="4357" width="5.7109375" style="16" bestFit="1" customWidth="1"/>
    <col min="4358" max="4358" width="5.7109375" style="16" customWidth="1"/>
    <col min="4359" max="4359" width="5.5703125" style="16" bestFit="1" customWidth="1"/>
    <col min="4360" max="4360" width="5.7109375" style="16" customWidth="1"/>
    <col min="4361" max="4361" width="5.42578125" style="16" customWidth="1"/>
    <col min="4362" max="4362" width="5.28515625" style="16" customWidth="1"/>
    <col min="4363" max="4363" width="5.5703125" style="16" bestFit="1" customWidth="1"/>
    <col min="4364" max="4364" width="5.28515625" style="16" customWidth="1"/>
    <col min="4365" max="4367" width="5.42578125" style="16" bestFit="1" customWidth="1"/>
    <col min="4368" max="4368" width="3.7109375" style="16" customWidth="1"/>
    <col min="4369" max="4372" width="5.28515625" style="16" customWidth="1"/>
    <col min="4373" max="4375" width="5.42578125" style="16" bestFit="1" customWidth="1"/>
    <col min="4376" max="4376" width="6.42578125" style="16" bestFit="1" customWidth="1"/>
    <col min="4377" max="4377" width="5.42578125" style="16" customWidth="1"/>
    <col min="4378" max="4378" width="3.28515625" style="16" customWidth="1"/>
    <col min="4379" max="4379" width="5.140625" style="16" customWidth="1"/>
    <col min="4380" max="4380" width="5.7109375" style="16" customWidth="1"/>
    <col min="4381" max="4382" width="5.28515625" style="16" customWidth="1"/>
    <col min="4383" max="4383" width="5.5703125" style="16" customWidth="1"/>
    <col min="4384" max="4384" width="5.140625" style="16" customWidth="1"/>
    <col min="4385" max="4385" width="3.85546875" style="16" customWidth="1"/>
    <col min="4386" max="4386" width="6.140625" style="16" customWidth="1"/>
    <col min="4387" max="4387" width="5.42578125" style="16" bestFit="1" customWidth="1"/>
    <col min="4388" max="4388" width="4.28515625" style="16" customWidth="1"/>
    <col min="4389" max="4389" width="3.85546875" style="16" customWidth="1"/>
    <col min="4390" max="4608" width="11.42578125" style="16"/>
    <col min="4609" max="4609" width="4.28515625" style="16" bestFit="1" customWidth="1"/>
    <col min="4610" max="4610" width="11.42578125" style="16" customWidth="1"/>
    <col min="4611" max="4611" width="5" style="16" customWidth="1"/>
    <col min="4612" max="4612" width="5.140625" style="16" customWidth="1"/>
    <col min="4613" max="4613" width="5.7109375" style="16" bestFit="1" customWidth="1"/>
    <col min="4614" max="4614" width="5.7109375" style="16" customWidth="1"/>
    <col min="4615" max="4615" width="5.5703125" style="16" bestFit="1" customWidth="1"/>
    <col min="4616" max="4616" width="5.7109375" style="16" customWidth="1"/>
    <col min="4617" max="4617" width="5.42578125" style="16" customWidth="1"/>
    <col min="4618" max="4618" width="5.28515625" style="16" customWidth="1"/>
    <col min="4619" max="4619" width="5.5703125" style="16" bestFit="1" customWidth="1"/>
    <col min="4620" max="4620" width="5.28515625" style="16" customWidth="1"/>
    <col min="4621" max="4623" width="5.42578125" style="16" bestFit="1" customWidth="1"/>
    <col min="4624" max="4624" width="3.7109375" style="16" customWidth="1"/>
    <col min="4625" max="4628" width="5.28515625" style="16" customWidth="1"/>
    <col min="4629" max="4631" width="5.42578125" style="16" bestFit="1" customWidth="1"/>
    <col min="4632" max="4632" width="6.42578125" style="16" bestFit="1" customWidth="1"/>
    <col min="4633" max="4633" width="5.42578125" style="16" customWidth="1"/>
    <col min="4634" max="4634" width="3.28515625" style="16" customWidth="1"/>
    <col min="4635" max="4635" width="5.140625" style="16" customWidth="1"/>
    <col min="4636" max="4636" width="5.7109375" style="16" customWidth="1"/>
    <col min="4637" max="4638" width="5.28515625" style="16" customWidth="1"/>
    <col min="4639" max="4639" width="5.5703125" style="16" customWidth="1"/>
    <col min="4640" max="4640" width="5.140625" style="16" customWidth="1"/>
    <col min="4641" max="4641" width="3.85546875" style="16" customWidth="1"/>
    <col min="4642" max="4642" width="6.140625" style="16" customWidth="1"/>
    <col min="4643" max="4643" width="5.42578125" style="16" bestFit="1" customWidth="1"/>
    <col min="4644" max="4644" width="4.28515625" style="16" customWidth="1"/>
    <col min="4645" max="4645" width="3.85546875" style="16" customWidth="1"/>
    <col min="4646" max="4864" width="11.42578125" style="16"/>
    <col min="4865" max="4865" width="4.28515625" style="16" bestFit="1" customWidth="1"/>
    <col min="4866" max="4866" width="11.42578125" style="16" customWidth="1"/>
    <col min="4867" max="4867" width="5" style="16" customWidth="1"/>
    <col min="4868" max="4868" width="5.140625" style="16" customWidth="1"/>
    <col min="4869" max="4869" width="5.7109375" style="16" bestFit="1" customWidth="1"/>
    <col min="4870" max="4870" width="5.7109375" style="16" customWidth="1"/>
    <col min="4871" max="4871" width="5.5703125" style="16" bestFit="1" customWidth="1"/>
    <col min="4872" max="4872" width="5.7109375" style="16" customWidth="1"/>
    <col min="4873" max="4873" width="5.42578125" style="16" customWidth="1"/>
    <col min="4874" max="4874" width="5.28515625" style="16" customWidth="1"/>
    <col min="4875" max="4875" width="5.5703125" style="16" bestFit="1" customWidth="1"/>
    <col min="4876" max="4876" width="5.28515625" style="16" customWidth="1"/>
    <col min="4877" max="4879" width="5.42578125" style="16" bestFit="1" customWidth="1"/>
    <col min="4880" max="4880" width="3.7109375" style="16" customWidth="1"/>
    <col min="4881" max="4884" width="5.28515625" style="16" customWidth="1"/>
    <col min="4885" max="4887" width="5.42578125" style="16" bestFit="1" customWidth="1"/>
    <col min="4888" max="4888" width="6.42578125" style="16" bestFit="1" customWidth="1"/>
    <col min="4889" max="4889" width="5.42578125" style="16" customWidth="1"/>
    <col min="4890" max="4890" width="3.28515625" style="16" customWidth="1"/>
    <col min="4891" max="4891" width="5.140625" style="16" customWidth="1"/>
    <col min="4892" max="4892" width="5.7109375" style="16" customWidth="1"/>
    <col min="4893" max="4894" width="5.28515625" style="16" customWidth="1"/>
    <col min="4895" max="4895" width="5.5703125" style="16" customWidth="1"/>
    <col min="4896" max="4896" width="5.140625" style="16" customWidth="1"/>
    <col min="4897" max="4897" width="3.85546875" style="16" customWidth="1"/>
    <col min="4898" max="4898" width="6.140625" style="16" customWidth="1"/>
    <col min="4899" max="4899" width="5.42578125" style="16" bestFit="1" customWidth="1"/>
    <col min="4900" max="4900" width="4.28515625" style="16" customWidth="1"/>
    <col min="4901" max="4901" width="3.85546875" style="16" customWidth="1"/>
    <col min="4902" max="5120" width="11.42578125" style="16"/>
    <col min="5121" max="5121" width="4.28515625" style="16" bestFit="1" customWidth="1"/>
    <col min="5122" max="5122" width="11.42578125" style="16" customWidth="1"/>
    <col min="5123" max="5123" width="5" style="16" customWidth="1"/>
    <col min="5124" max="5124" width="5.140625" style="16" customWidth="1"/>
    <col min="5125" max="5125" width="5.7109375" style="16" bestFit="1" customWidth="1"/>
    <col min="5126" max="5126" width="5.7109375" style="16" customWidth="1"/>
    <col min="5127" max="5127" width="5.5703125" style="16" bestFit="1" customWidth="1"/>
    <col min="5128" max="5128" width="5.7109375" style="16" customWidth="1"/>
    <col min="5129" max="5129" width="5.42578125" style="16" customWidth="1"/>
    <col min="5130" max="5130" width="5.28515625" style="16" customWidth="1"/>
    <col min="5131" max="5131" width="5.5703125" style="16" bestFit="1" customWidth="1"/>
    <col min="5132" max="5132" width="5.28515625" style="16" customWidth="1"/>
    <col min="5133" max="5135" width="5.42578125" style="16" bestFit="1" customWidth="1"/>
    <col min="5136" max="5136" width="3.7109375" style="16" customWidth="1"/>
    <col min="5137" max="5140" width="5.28515625" style="16" customWidth="1"/>
    <col min="5141" max="5143" width="5.42578125" style="16" bestFit="1" customWidth="1"/>
    <col min="5144" max="5144" width="6.42578125" style="16" bestFit="1" customWidth="1"/>
    <col min="5145" max="5145" width="5.42578125" style="16" customWidth="1"/>
    <col min="5146" max="5146" width="3.28515625" style="16" customWidth="1"/>
    <col min="5147" max="5147" width="5.140625" style="16" customWidth="1"/>
    <col min="5148" max="5148" width="5.7109375" style="16" customWidth="1"/>
    <col min="5149" max="5150" width="5.28515625" style="16" customWidth="1"/>
    <col min="5151" max="5151" width="5.5703125" style="16" customWidth="1"/>
    <col min="5152" max="5152" width="5.140625" style="16" customWidth="1"/>
    <col min="5153" max="5153" width="3.85546875" style="16" customWidth="1"/>
    <col min="5154" max="5154" width="6.140625" style="16" customWidth="1"/>
    <col min="5155" max="5155" width="5.42578125" style="16" bestFit="1" customWidth="1"/>
    <col min="5156" max="5156" width="4.28515625" style="16" customWidth="1"/>
    <col min="5157" max="5157" width="3.85546875" style="16" customWidth="1"/>
    <col min="5158" max="5376" width="11.42578125" style="16"/>
    <col min="5377" max="5377" width="4.28515625" style="16" bestFit="1" customWidth="1"/>
    <col min="5378" max="5378" width="11.42578125" style="16" customWidth="1"/>
    <col min="5379" max="5379" width="5" style="16" customWidth="1"/>
    <col min="5380" max="5380" width="5.140625" style="16" customWidth="1"/>
    <col min="5381" max="5381" width="5.7109375" style="16" bestFit="1" customWidth="1"/>
    <col min="5382" max="5382" width="5.7109375" style="16" customWidth="1"/>
    <col min="5383" max="5383" width="5.5703125" style="16" bestFit="1" customWidth="1"/>
    <col min="5384" max="5384" width="5.7109375" style="16" customWidth="1"/>
    <col min="5385" max="5385" width="5.42578125" style="16" customWidth="1"/>
    <col min="5386" max="5386" width="5.28515625" style="16" customWidth="1"/>
    <col min="5387" max="5387" width="5.5703125" style="16" bestFit="1" customWidth="1"/>
    <col min="5388" max="5388" width="5.28515625" style="16" customWidth="1"/>
    <col min="5389" max="5391" width="5.42578125" style="16" bestFit="1" customWidth="1"/>
    <col min="5392" max="5392" width="3.7109375" style="16" customWidth="1"/>
    <col min="5393" max="5396" width="5.28515625" style="16" customWidth="1"/>
    <col min="5397" max="5399" width="5.42578125" style="16" bestFit="1" customWidth="1"/>
    <col min="5400" max="5400" width="6.42578125" style="16" bestFit="1" customWidth="1"/>
    <col min="5401" max="5401" width="5.42578125" style="16" customWidth="1"/>
    <col min="5402" max="5402" width="3.28515625" style="16" customWidth="1"/>
    <col min="5403" max="5403" width="5.140625" style="16" customWidth="1"/>
    <col min="5404" max="5404" width="5.7109375" style="16" customWidth="1"/>
    <col min="5405" max="5406" width="5.28515625" style="16" customWidth="1"/>
    <col min="5407" max="5407" width="5.5703125" style="16" customWidth="1"/>
    <col min="5408" max="5408" width="5.140625" style="16" customWidth="1"/>
    <col min="5409" max="5409" width="3.85546875" style="16" customWidth="1"/>
    <col min="5410" max="5410" width="6.140625" style="16" customWidth="1"/>
    <col min="5411" max="5411" width="5.42578125" style="16" bestFit="1" customWidth="1"/>
    <col min="5412" max="5412" width="4.28515625" style="16" customWidth="1"/>
    <col min="5413" max="5413" width="3.85546875" style="16" customWidth="1"/>
    <col min="5414" max="5632" width="11.42578125" style="16"/>
    <col min="5633" max="5633" width="4.28515625" style="16" bestFit="1" customWidth="1"/>
    <col min="5634" max="5634" width="11.42578125" style="16" customWidth="1"/>
    <col min="5635" max="5635" width="5" style="16" customWidth="1"/>
    <col min="5636" max="5636" width="5.140625" style="16" customWidth="1"/>
    <col min="5637" max="5637" width="5.7109375" style="16" bestFit="1" customWidth="1"/>
    <col min="5638" max="5638" width="5.7109375" style="16" customWidth="1"/>
    <col min="5639" max="5639" width="5.5703125" style="16" bestFit="1" customWidth="1"/>
    <col min="5640" max="5640" width="5.7109375" style="16" customWidth="1"/>
    <col min="5641" max="5641" width="5.42578125" style="16" customWidth="1"/>
    <col min="5642" max="5642" width="5.28515625" style="16" customWidth="1"/>
    <col min="5643" max="5643" width="5.5703125" style="16" bestFit="1" customWidth="1"/>
    <col min="5644" max="5644" width="5.28515625" style="16" customWidth="1"/>
    <col min="5645" max="5647" width="5.42578125" style="16" bestFit="1" customWidth="1"/>
    <col min="5648" max="5648" width="3.7109375" style="16" customWidth="1"/>
    <col min="5649" max="5652" width="5.28515625" style="16" customWidth="1"/>
    <col min="5653" max="5655" width="5.42578125" style="16" bestFit="1" customWidth="1"/>
    <col min="5656" max="5656" width="6.42578125" style="16" bestFit="1" customWidth="1"/>
    <col min="5657" max="5657" width="5.42578125" style="16" customWidth="1"/>
    <col min="5658" max="5658" width="3.28515625" style="16" customWidth="1"/>
    <col min="5659" max="5659" width="5.140625" style="16" customWidth="1"/>
    <col min="5660" max="5660" width="5.7109375" style="16" customWidth="1"/>
    <col min="5661" max="5662" width="5.28515625" style="16" customWidth="1"/>
    <col min="5663" max="5663" width="5.5703125" style="16" customWidth="1"/>
    <col min="5664" max="5664" width="5.140625" style="16" customWidth="1"/>
    <col min="5665" max="5665" width="3.85546875" style="16" customWidth="1"/>
    <col min="5666" max="5666" width="6.140625" style="16" customWidth="1"/>
    <col min="5667" max="5667" width="5.42578125" style="16" bestFit="1" customWidth="1"/>
    <col min="5668" max="5668" width="4.28515625" style="16" customWidth="1"/>
    <col min="5669" max="5669" width="3.85546875" style="16" customWidth="1"/>
    <col min="5670" max="5888" width="11.42578125" style="16"/>
    <col min="5889" max="5889" width="4.28515625" style="16" bestFit="1" customWidth="1"/>
    <col min="5890" max="5890" width="11.42578125" style="16" customWidth="1"/>
    <col min="5891" max="5891" width="5" style="16" customWidth="1"/>
    <col min="5892" max="5892" width="5.140625" style="16" customWidth="1"/>
    <col min="5893" max="5893" width="5.7109375" style="16" bestFit="1" customWidth="1"/>
    <col min="5894" max="5894" width="5.7109375" style="16" customWidth="1"/>
    <col min="5895" max="5895" width="5.5703125" style="16" bestFit="1" customWidth="1"/>
    <col min="5896" max="5896" width="5.7109375" style="16" customWidth="1"/>
    <col min="5897" max="5897" width="5.42578125" style="16" customWidth="1"/>
    <col min="5898" max="5898" width="5.28515625" style="16" customWidth="1"/>
    <col min="5899" max="5899" width="5.5703125" style="16" bestFit="1" customWidth="1"/>
    <col min="5900" max="5900" width="5.28515625" style="16" customWidth="1"/>
    <col min="5901" max="5903" width="5.42578125" style="16" bestFit="1" customWidth="1"/>
    <col min="5904" max="5904" width="3.7109375" style="16" customWidth="1"/>
    <col min="5905" max="5908" width="5.28515625" style="16" customWidth="1"/>
    <col min="5909" max="5911" width="5.42578125" style="16" bestFit="1" customWidth="1"/>
    <col min="5912" max="5912" width="6.42578125" style="16" bestFit="1" customWidth="1"/>
    <col min="5913" max="5913" width="5.42578125" style="16" customWidth="1"/>
    <col min="5914" max="5914" width="3.28515625" style="16" customWidth="1"/>
    <col min="5915" max="5915" width="5.140625" style="16" customWidth="1"/>
    <col min="5916" max="5916" width="5.7109375" style="16" customWidth="1"/>
    <col min="5917" max="5918" width="5.28515625" style="16" customWidth="1"/>
    <col min="5919" max="5919" width="5.5703125" style="16" customWidth="1"/>
    <col min="5920" max="5920" width="5.140625" style="16" customWidth="1"/>
    <col min="5921" max="5921" width="3.85546875" style="16" customWidth="1"/>
    <col min="5922" max="5922" width="6.140625" style="16" customWidth="1"/>
    <col min="5923" max="5923" width="5.42578125" style="16" bestFit="1" customWidth="1"/>
    <col min="5924" max="5924" width="4.28515625" style="16" customWidth="1"/>
    <col min="5925" max="5925" width="3.85546875" style="16" customWidth="1"/>
    <col min="5926" max="6144" width="11.42578125" style="16"/>
    <col min="6145" max="6145" width="4.28515625" style="16" bestFit="1" customWidth="1"/>
    <col min="6146" max="6146" width="11.42578125" style="16" customWidth="1"/>
    <col min="6147" max="6147" width="5" style="16" customWidth="1"/>
    <col min="6148" max="6148" width="5.140625" style="16" customWidth="1"/>
    <col min="6149" max="6149" width="5.7109375" style="16" bestFit="1" customWidth="1"/>
    <col min="6150" max="6150" width="5.7109375" style="16" customWidth="1"/>
    <col min="6151" max="6151" width="5.5703125" style="16" bestFit="1" customWidth="1"/>
    <col min="6152" max="6152" width="5.7109375" style="16" customWidth="1"/>
    <col min="6153" max="6153" width="5.42578125" style="16" customWidth="1"/>
    <col min="6154" max="6154" width="5.28515625" style="16" customWidth="1"/>
    <col min="6155" max="6155" width="5.5703125" style="16" bestFit="1" customWidth="1"/>
    <col min="6156" max="6156" width="5.28515625" style="16" customWidth="1"/>
    <col min="6157" max="6159" width="5.42578125" style="16" bestFit="1" customWidth="1"/>
    <col min="6160" max="6160" width="3.7109375" style="16" customWidth="1"/>
    <col min="6161" max="6164" width="5.28515625" style="16" customWidth="1"/>
    <col min="6165" max="6167" width="5.42578125" style="16" bestFit="1" customWidth="1"/>
    <col min="6168" max="6168" width="6.42578125" style="16" bestFit="1" customWidth="1"/>
    <col min="6169" max="6169" width="5.42578125" style="16" customWidth="1"/>
    <col min="6170" max="6170" width="3.28515625" style="16" customWidth="1"/>
    <col min="6171" max="6171" width="5.140625" style="16" customWidth="1"/>
    <col min="6172" max="6172" width="5.7109375" style="16" customWidth="1"/>
    <col min="6173" max="6174" width="5.28515625" style="16" customWidth="1"/>
    <col min="6175" max="6175" width="5.5703125" style="16" customWidth="1"/>
    <col min="6176" max="6176" width="5.140625" style="16" customWidth="1"/>
    <col min="6177" max="6177" width="3.85546875" style="16" customWidth="1"/>
    <col min="6178" max="6178" width="6.140625" style="16" customWidth="1"/>
    <col min="6179" max="6179" width="5.42578125" style="16" bestFit="1" customWidth="1"/>
    <col min="6180" max="6180" width="4.28515625" style="16" customWidth="1"/>
    <col min="6181" max="6181" width="3.85546875" style="16" customWidth="1"/>
    <col min="6182" max="6400" width="11.42578125" style="16"/>
    <col min="6401" max="6401" width="4.28515625" style="16" bestFit="1" customWidth="1"/>
    <col min="6402" max="6402" width="11.42578125" style="16" customWidth="1"/>
    <col min="6403" max="6403" width="5" style="16" customWidth="1"/>
    <col min="6404" max="6404" width="5.140625" style="16" customWidth="1"/>
    <col min="6405" max="6405" width="5.7109375" style="16" bestFit="1" customWidth="1"/>
    <col min="6406" max="6406" width="5.7109375" style="16" customWidth="1"/>
    <col min="6407" max="6407" width="5.5703125" style="16" bestFit="1" customWidth="1"/>
    <col min="6408" max="6408" width="5.7109375" style="16" customWidth="1"/>
    <col min="6409" max="6409" width="5.42578125" style="16" customWidth="1"/>
    <col min="6410" max="6410" width="5.28515625" style="16" customWidth="1"/>
    <col min="6411" max="6411" width="5.5703125" style="16" bestFit="1" customWidth="1"/>
    <col min="6412" max="6412" width="5.28515625" style="16" customWidth="1"/>
    <col min="6413" max="6415" width="5.42578125" style="16" bestFit="1" customWidth="1"/>
    <col min="6416" max="6416" width="3.7109375" style="16" customWidth="1"/>
    <col min="6417" max="6420" width="5.28515625" style="16" customWidth="1"/>
    <col min="6421" max="6423" width="5.42578125" style="16" bestFit="1" customWidth="1"/>
    <col min="6424" max="6424" width="6.42578125" style="16" bestFit="1" customWidth="1"/>
    <col min="6425" max="6425" width="5.42578125" style="16" customWidth="1"/>
    <col min="6426" max="6426" width="3.28515625" style="16" customWidth="1"/>
    <col min="6427" max="6427" width="5.140625" style="16" customWidth="1"/>
    <col min="6428" max="6428" width="5.7109375" style="16" customWidth="1"/>
    <col min="6429" max="6430" width="5.28515625" style="16" customWidth="1"/>
    <col min="6431" max="6431" width="5.5703125" style="16" customWidth="1"/>
    <col min="6432" max="6432" width="5.140625" style="16" customWidth="1"/>
    <col min="6433" max="6433" width="3.85546875" style="16" customWidth="1"/>
    <col min="6434" max="6434" width="6.140625" style="16" customWidth="1"/>
    <col min="6435" max="6435" width="5.42578125" style="16" bestFit="1" customWidth="1"/>
    <col min="6436" max="6436" width="4.28515625" style="16" customWidth="1"/>
    <col min="6437" max="6437" width="3.85546875" style="16" customWidth="1"/>
    <col min="6438" max="6656" width="11.42578125" style="16"/>
    <col min="6657" max="6657" width="4.28515625" style="16" bestFit="1" customWidth="1"/>
    <col min="6658" max="6658" width="11.42578125" style="16" customWidth="1"/>
    <col min="6659" max="6659" width="5" style="16" customWidth="1"/>
    <col min="6660" max="6660" width="5.140625" style="16" customWidth="1"/>
    <col min="6661" max="6661" width="5.7109375" style="16" bestFit="1" customWidth="1"/>
    <col min="6662" max="6662" width="5.7109375" style="16" customWidth="1"/>
    <col min="6663" max="6663" width="5.5703125" style="16" bestFit="1" customWidth="1"/>
    <col min="6664" max="6664" width="5.7109375" style="16" customWidth="1"/>
    <col min="6665" max="6665" width="5.42578125" style="16" customWidth="1"/>
    <col min="6666" max="6666" width="5.28515625" style="16" customWidth="1"/>
    <col min="6667" max="6667" width="5.5703125" style="16" bestFit="1" customWidth="1"/>
    <col min="6668" max="6668" width="5.28515625" style="16" customWidth="1"/>
    <col min="6669" max="6671" width="5.42578125" style="16" bestFit="1" customWidth="1"/>
    <col min="6672" max="6672" width="3.7109375" style="16" customWidth="1"/>
    <col min="6673" max="6676" width="5.28515625" style="16" customWidth="1"/>
    <col min="6677" max="6679" width="5.42578125" style="16" bestFit="1" customWidth="1"/>
    <col min="6680" max="6680" width="6.42578125" style="16" bestFit="1" customWidth="1"/>
    <col min="6681" max="6681" width="5.42578125" style="16" customWidth="1"/>
    <col min="6682" max="6682" width="3.28515625" style="16" customWidth="1"/>
    <col min="6683" max="6683" width="5.140625" style="16" customWidth="1"/>
    <col min="6684" max="6684" width="5.7109375" style="16" customWidth="1"/>
    <col min="6685" max="6686" width="5.28515625" style="16" customWidth="1"/>
    <col min="6687" max="6687" width="5.5703125" style="16" customWidth="1"/>
    <col min="6688" max="6688" width="5.140625" style="16" customWidth="1"/>
    <col min="6689" max="6689" width="3.85546875" style="16" customWidth="1"/>
    <col min="6690" max="6690" width="6.140625" style="16" customWidth="1"/>
    <col min="6691" max="6691" width="5.42578125" style="16" bestFit="1" customWidth="1"/>
    <col min="6692" max="6692" width="4.28515625" style="16" customWidth="1"/>
    <col min="6693" max="6693" width="3.85546875" style="16" customWidth="1"/>
    <col min="6694" max="6912" width="11.42578125" style="16"/>
    <col min="6913" max="6913" width="4.28515625" style="16" bestFit="1" customWidth="1"/>
    <col min="6914" max="6914" width="11.42578125" style="16" customWidth="1"/>
    <col min="6915" max="6915" width="5" style="16" customWidth="1"/>
    <col min="6916" max="6916" width="5.140625" style="16" customWidth="1"/>
    <col min="6917" max="6917" width="5.7109375" style="16" bestFit="1" customWidth="1"/>
    <col min="6918" max="6918" width="5.7109375" style="16" customWidth="1"/>
    <col min="6919" max="6919" width="5.5703125" style="16" bestFit="1" customWidth="1"/>
    <col min="6920" max="6920" width="5.7109375" style="16" customWidth="1"/>
    <col min="6921" max="6921" width="5.42578125" style="16" customWidth="1"/>
    <col min="6922" max="6922" width="5.28515625" style="16" customWidth="1"/>
    <col min="6923" max="6923" width="5.5703125" style="16" bestFit="1" customWidth="1"/>
    <col min="6924" max="6924" width="5.28515625" style="16" customWidth="1"/>
    <col min="6925" max="6927" width="5.42578125" style="16" bestFit="1" customWidth="1"/>
    <col min="6928" max="6928" width="3.7109375" style="16" customWidth="1"/>
    <col min="6929" max="6932" width="5.28515625" style="16" customWidth="1"/>
    <col min="6933" max="6935" width="5.42578125" style="16" bestFit="1" customWidth="1"/>
    <col min="6936" max="6936" width="6.42578125" style="16" bestFit="1" customWidth="1"/>
    <col min="6937" max="6937" width="5.42578125" style="16" customWidth="1"/>
    <col min="6938" max="6938" width="3.28515625" style="16" customWidth="1"/>
    <col min="6939" max="6939" width="5.140625" style="16" customWidth="1"/>
    <col min="6940" max="6940" width="5.7109375" style="16" customWidth="1"/>
    <col min="6941" max="6942" width="5.28515625" style="16" customWidth="1"/>
    <col min="6943" max="6943" width="5.5703125" style="16" customWidth="1"/>
    <col min="6944" max="6944" width="5.140625" style="16" customWidth="1"/>
    <col min="6945" max="6945" width="3.85546875" style="16" customWidth="1"/>
    <col min="6946" max="6946" width="6.140625" style="16" customWidth="1"/>
    <col min="6947" max="6947" width="5.42578125" style="16" bestFit="1" customWidth="1"/>
    <col min="6948" max="6948" width="4.28515625" style="16" customWidth="1"/>
    <col min="6949" max="6949" width="3.85546875" style="16" customWidth="1"/>
    <col min="6950" max="7168" width="11.42578125" style="16"/>
    <col min="7169" max="7169" width="4.28515625" style="16" bestFit="1" customWidth="1"/>
    <col min="7170" max="7170" width="11.42578125" style="16" customWidth="1"/>
    <col min="7171" max="7171" width="5" style="16" customWidth="1"/>
    <col min="7172" max="7172" width="5.140625" style="16" customWidth="1"/>
    <col min="7173" max="7173" width="5.7109375" style="16" bestFit="1" customWidth="1"/>
    <col min="7174" max="7174" width="5.7109375" style="16" customWidth="1"/>
    <col min="7175" max="7175" width="5.5703125" style="16" bestFit="1" customWidth="1"/>
    <col min="7176" max="7176" width="5.7109375" style="16" customWidth="1"/>
    <col min="7177" max="7177" width="5.42578125" style="16" customWidth="1"/>
    <col min="7178" max="7178" width="5.28515625" style="16" customWidth="1"/>
    <col min="7179" max="7179" width="5.5703125" style="16" bestFit="1" customWidth="1"/>
    <col min="7180" max="7180" width="5.28515625" style="16" customWidth="1"/>
    <col min="7181" max="7183" width="5.42578125" style="16" bestFit="1" customWidth="1"/>
    <col min="7184" max="7184" width="3.7109375" style="16" customWidth="1"/>
    <col min="7185" max="7188" width="5.28515625" style="16" customWidth="1"/>
    <col min="7189" max="7191" width="5.42578125" style="16" bestFit="1" customWidth="1"/>
    <col min="7192" max="7192" width="6.42578125" style="16" bestFit="1" customWidth="1"/>
    <col min="7193" max="7193" width="5.42578125" style="16" customWidth="1"/>
    <col min="7194" max="7194" width="3.28515625" style="16" customWidth="1"/>
    <col min="7195" max="7195" width="5.140625" style="16" customWidth="1"/>
    <col min="7196" max="7196" width="5.7109375" style="16" customWidth="1"/>
    <col min="7197" max="7198" width="5.28515625" style="16" customWidth="1"/>
    <col min="7199" max="7199" width="5.5703125" style="16" customWidth="1"/>
    <col min="7200" max="7200" width="5.140625" style="16" customWidth="1"/>
    <col min="7201" max="7201" width="3.85546875" style="16" customWidth="1"/>
    <col min="7202" max="7202" width="6.140625" style="16" customWidth="1"/>
    <col min="7203" max="7203" width="5.42578125" style="16" bestFit="1" customWidth="1"/>
    <col min="7204" max="7204" width="4.28515625" style="16" customWidth="1"/>
    <col min="7205" max="7205" width="3.85546875" style="16" customWidth="1"/>
    <col min="7206" max="7424" width="11.42578125" style="16"/>
    <col min="7425" max="7425" width="4.28515625" style="16" bestFit="1" customWidth="1"/>
    <col min="7426" max="7426" width="11.42578125" style="16" customWidth="1"/>
    <col min="7427" max="7427" width="5" style="16" customWidth="1"/>
    <col min="7428" max="7428" width="5.140625" style="16" customWidth="1"/>
    <col min="7429" max="7429" width="5.7109375" style="16" bestFit="1" customWidth="1"/>
    <col min="7430" max="7430" width="5.7109375" style="16" customWidth="1"/>
    <col min="7431" max="7431" width="5.5703125" style="16" bestFit="1" customWidth="1"/>
    <col min="7432" max="7432" width="5.7109375" style="16" customWidth="1"/>
    <col min="7433" max="7433" width="5.42578125" style="16" customWidth="1"/>
    <col min="7434" max="7434" width="5.28515625" style="16" customWidth="1"/>
    <col min="7435" max="7435" width="5.5703125" style="16" bestFit="1" customWidth="1"/>
    <col min="7436" max="7436" width="5.28515625" style="16" customWidth="1"/>
    <col min="7437" max="7439" width="5.42578125" style="16" bestFit="1" customWidth="1"/>
    <col min="7440" max="7440" width="3.7109375" style="16" customWidth="1"/>
    <col min="7441" max="7444" width="5.28515625" style="16" customWidth="1"/>
    <col min="7445" max="7447" width="5.42578125" style="16" bestFit="1" customWidth="1"/>
    <col min="7448" max="7448" width="6.42578125" style="16" bestFit="1" customWidth="1"/>
    <col min="7449" max="7449" width="5.42578125" style="16" customWidth="1"/>
    <col min="7450" max="7450" width="3.28515625" style="16" customWidth="1"/>
    <col min="7451" max="7451" width="5.140625" style="16" customWidth="1"/>
    <col min="7452" max="7452" width="5.7109375" style="16" customWidth="1"/>
    <col min="7453" max="7454" width="5.28515625" style="16" customWidth="1"/>
    <col min="7455" max="7455" width="5.5703125" style="16" customWidth="1"/>
    <col min="7456" max="7456" width="5.140625" style="16" customWidth="1"/>
    <col min="7457" max="7457" width="3.85546875" style="16" customWidth="1"/>
    <col min="7458" max="7458" width="6.140625" style="16" customWidth="1"/>
    <col min="7459" max="7459" width="5.42578125" style="16" bestFit="1" customWidth="1"/>
    <col min="7460" max="7460" width="4.28515625" style="16" customWidth="1"/>
    <col min="7461" max="7461" width="3.85546875" style="16" customWidth="1"/>
    <col min="7462" max="7680" width="11.42578125" style="16"/>
    <col min="7681" max="7681" width="4.28515625" style="16" bestFit="1" customWidth="1"/>
    <col min="7682" max="7682" width="11.42578125" style="16" customWidth="1"/>
    <col min="7683" max="7683" width="5" style="16" customWidth="1"/>
    <col min="7684" max="7684" width="5.140625" style="16" customWidth="1"/>
    <col min="7685" max="7685" width="5.7109375" style="16" bestFit="1" customWidth="1"/>
    <col min="7686" max="7686" width="5.7109375" style="16" customWidth="1"/>
    <col min="7687" max="7687" width="5.5703125" style="16" bestFit="1" customWidth="1"/>
    <col min="7688" max="7688" width="5.7109375" style="16" customWidth="1"/>
    <col min="7689" max="7689" width="5.42578125" style="16" customWidth="1"/>
    <col min="7690" max="7690" width="5.28515625" style="16" customWidth="1"/>
    <col min="7691" max="7691" width="5.5703125" style="16" bestFit="1" customWidth="1"/>
    <col min="7692" max="7692" width="5.28515625" style="16" customWidth="1"/>
    <col min="7693" max="7695" width="5.42578125" style="16" bestFit="1" customWidth="1"/>
    <col min="7696" max="7696" width="3.7109375" style="16" customWidth="1"/>
    <col min="7697" max="7700" width="5.28515625" style="16" customWidth="1"/>
    <col min="7701" max="7703" width="5.42578125" style="16" bestFit="1" customWidth="1"/>
    <col min="7704" max="7704" width="6.42578125" style="16" bestFit="1" customWidth="1"/>
    <col min="7705" max="7705" width="5.42578125" style="16" customWidth="1"/>
    <col min="7706" max="7706" width="3.28515625" style="16" customWidth="1"/>
    <col min="7707" max="7707" width="5.140625" style="16" customWidth="1"/>
    <col min="7708" max="7708" width="5.7109375" style="16" customWidth="1"/>
    <col min="7709" max="7710" width="5.28515625" style="16" customWidth="1"/>
    <col min="7711" max="7711" width="5.5703125" style="16" customWidth="1"/>
    <col min="7712" max="7712" width="5.140625" style="16" customWidth="1"/>
    <col min="7713" max="7713" width="3.85546875" style="16" customWidth="1"/>
    <col min="7714" max="7714" width="6.140625" style="16" customWidth="1"/>
    <col min="7715" max="7715" width="5.42578125" style="16" bestFit="1" customWidth="1"/>
    <col min="7716" max="7716" width="4.28515625" style="16" customWidth="1"/>
    <col min="7717" max="7717" width="3.85546875" style="16" customWidth="1"/>
    <col min="7718" max="7936" width="11.42578125" style="16"/>
    <col min="7937" max="7937" width="4.28515625" style="16" bestFit="1" customWidth="1"/>
    <col min="7938" max="7938" width="11.42578125" style="16" customWidth="1"/>
    <col min="7939" max="7939" width="5" style="16" customWidth="1"/>
    <col min="7940" max="7940" width="5.140625" style="16" customWidth="1"/>
    <col min="7941" max="7941" width="5.7109375" style="16" bestFit="1" customWidth="1"/>
    <col min="7942" max="7942" width="5.7109375" style="16" customWidth="1"/>
    <col min="7943" max="7943" width="5.5703125" style="16" bestFit="1" customWidth="1"/>
    <col min="7944" max="7944" width="5.7109375" style="16" customWidth="1"/>
    <col min="7945" max="7945" width="5.42578125" style="16" customWidth="1"/>
    <col min="7946" max="7946" width="5.28515625" style="16" customWidth="1"/>
    <col min="7947" max="7947" width="5.5703125" style="16" bestFit="1" customWidth="1"/>
    <col min="7948" max="7948" width="5.28515625" style="16" customWidth="1"/>
    <col min="7949" max="7951" width="5.42578125" style="16" bestFit="1" customWidth="1"/>
    <col min="7952" max="7952" width="3.7109375" style="16" customWidth="1"/>
    <col min="7953" max="7956" width="5.28515625" style="16" customWidth="1"/>
    <col min="7957" max="7959" width="5.42578125" style="16" bestFit="1" customWidth="1"/>
    <col min="7960" max="7960" width="6.42578125" style="16" bestFit="1" customWidth="1"/>
    <col min="7961" max="7961" width="5.42578125" style="16" customWidth="1"/>
    <col min="7962" max="7962" width="3.28515625" style="16" customWidth="1"/>
    <col min="7963" max="7963" width="5.140625" style="16" customWidth="1"/>
    <col min="7964" max="7964" width="5.7109375" style="16" customWidth="1"/>
    <col min="7965" max="7966" width="5.28515625" style="16" customWidth="1"/>
    <col min="7967" max="7967" width="5.5703125" style="16" customWidth="1"/>
    <col min="7968" max="7968" width="5.140625" style="16" customWidth="1"/>
    <col min="7969" max="7969" width="3.85546875" style="16" customWidth="1"/>
    <col min="7970" max="7970" width="6.140625" style="16" customWidth="1"/>
    <col min="7971" max="7971" width="5.42578125" style="16" bestFit="1" customWidth="1"/>
    <col min="7972" max="7972" width="4.28515625" style="16" customWidth="1"/>
    <col min="7973" max="7973" width="3.85546875" style="16" customWidth="1"/>
    <col min="7974" max="8192" width="11.42578125" style="16"/>
    <col min="8193" max="8193" width="4.28515625" style="16" bestFit="1" customWidth="1"/>
    <col min="8194" max="8194" width="11.42578125" style="16" customWidth="1"/>
    <col min="8195" max="8195" width="5" style="16" customWidth="1"/>
    <col min="8196" max="8196" width="5.140625" style="16" customWidth="1"/>
    <col min="8197" max="8197" width="5.7109375" style="16" bestFit="1" customWidth="1"/>
    <col min="8198" max="8198" width="5.7109375" style="16" customWidth="1"/>
    <col min="8199" max="8199" width="5.5703125" style="16" bestFit="1" customWidth="1"/>
    <col min="8200" max="8200" width="5.7109375" style="16" customWidth="1"/>
    <col min="8201" max="8201" width="5.42578125" style="16" customWidth="1"/>
    <col min="8202" max="8202" width="5.28515625" style="16" customWidth="1"/>
    <col min="8203" max="8203" width="5.5703125" style="16" bestFit="1" customWidth="1"/>
    <col min="8204" max="8204" width="5.28515625" style="16" customWidth="1"/>
    <col min="8205" max="8207" width="5.42578125" style="16" bestFit="1" customWidth="1"/>
    <col min="8208" max="8208" width="3.7109375" style="16" customWidth="1"/>
    <col min="8209" max="8212" width="5.28515625" style="16" customWidth="1"/>
    <col min="8213" max="8215" width="5.42578125" style="16" bestFit="1" customWidth="1"/>
    <col min="8216" max="8216" width="6.42578125" style="16" bestFit="1" customWidth="1"/>
    <col min="8217" max="8217" width="5.42578125" style="16" customWidth="1"/>
    <col min="8218" max="8218" width="3.28515625" style="16" customWidth="1"/>
    <col min="8219" max="8219" width="5.140625" style="16" customWidth="1"/>
    <col min="8220" max="8220" width="5.7109375" style="16" customWidth="1"/>
    <col min="8221" max="8222" width="5.28515625" style="16" customWidth="1"/>
    <col min="8223" max="8223" width="5.5703125" style="16" customWidth="1"/>
    <col min="8224" max="8224" width="5.140625" style="16" customWidth="1"/>
    <col min="8225" max="8225" width="3.85546875" style="16" customWidth="1"/>
    <col min="8226" max="8226" width="6.140625" style="16" customWidth="1"/>
    <col min="8227" max="8227" width="5.42578125" style="16" bestFit="1" customWidth="1"/>
    <col min="8228" max="8228" width="4.28515625" style="16" customWidth="1"/>
    <col min="8229" max="8229" width="3.85546875" style="16" customWidth="1"/>
    <col min="8230" max="8448" width="11.42578125" style="16"/>
    <col min="8449" max="8449" width="4.28515625" style="16" bestFit="1" customWidth="1"/>
    <col min="8450" max="8450" width="11.42578125" style="16" customWidth="1"/>
    <col min="8451" max="8451" width="5" style="16" customWidth="1"/>
    <col min="8452" max="8452" width="5.140625" style="16" customWidth="1"/>
    <col min="8453" max="8453" width="5.7109375" style="16" bestFit="1" customWidth="1"/>
    <col min="8454" max="8454" width="5.7109375" style="16" customWidth="1"/>
    <col min="8455" max="8455" width="5.5703125" style="16" bestFit="1" customWidth="1"/>
    <col min="8456" max="8456" width="5.7109375" style="16" customWidth="1"/>
    <col min="8457" max="8457" width="5.42578125" style="16" customWidth="1"/>
    <col min="8458" max="8458" width="5.28515625" style="16" customWidth="1"/>
    <col min="8459" max="8459" width="5.5703125" style="16" bestFit="1" customWidth="1"/>
    <col min="8460" max="8460" width="5.28515625" style="16" customWidth="1"/>
    <col min="8461" max="8463" width="5.42578125" style="16" bestFit="1" customWidth="1"/>
    <col min="8464" max="8464" width="3.7109375" style="16" customWidth="1"/>
    <col min="8465" max="8468" width="5.28515625" style="16" customWidth="1"/>
    <col min="8469" max="8471" width="5.42578125" style="16" bestFit="1" customWidth="1"/>
    <col min="8472" max="8472" width="6.42578125" style="16" bestFit="1" customWidth="1"/>
    <col min="8473" max="8473" width="5.42578125" style="16" customWidth="1"/>
    <col min="8474" max="8474" width="3.28515625" style="16" customWidth="1"/>
    <col min="8475" max="8475" width="5.140625" style="16" customWidth="1"/>
    <col min="8476" max="8476" width="5.7109375" style="16" customWidth="1"/>
    <col min="8477" max="8478" width="5.28515625" style="16" customWidth="1"/>
    <col min="8479" max="8479" width="5.5703125" style="16" customWidth="1"/>
    <col min="8480" max="8480" width="5.140625" style="16" customWidth="1"/>
    <col min="8481" max="8481" width="3.85546875" style="16" customWidth="1"/>
    <col min="8482" max="8482" width="6.140625" style="16" customWidth="1"/>
    <col min="8483" max="8483" width="5.42578125" style="16" bestFit="1" customWidth="1"/>
    <col min="8484" max="8484" width="4.28515625" style="16" customWidth="1"/>
    <col min="8485" max="8485" width="3.85546875" style="16" customWidth="1"/>
    <col min="8486" max="8704" width="11.42578125" style="16"/>
    <col min="8705" max="8705" width="4.28515625" style="16" bestFit="1" customWidth="1"/>
    <col min="8706" max="8706" width="11.42578125" style="16" customWidth="1"/>
    <col min="8707" max="8707" width="5" style="16" customWidth="1"/>
    <col min="8708" max="8708" width="5.140625" style="16" customWidth="1"/>
    <col min="8709" max="8709" width="5.7109375" style="16" bestFit="1" customWidth="1"/>
    <col min="8710" max="8710" width="5.7109375" style="16" customWidth="1"/>
    <col min="8711" max="8711" width="5.5703125" style="16" bestFit="1" customWidth="1"/>
    <col min="8712" max="8712" width="5.7109375" style="16" customWidth="1"/>
    <col min="8713" max="8713" width="5.42578125" style="16" customWidth="1"/>
    <col min="8714" max="8714" width="5.28515625" style="16" customWidth="1"/>
    <col min="8715" max="8715" width="5.5703125" style="16" bestFit="1" customWidth="1"/>
    <col min="8716" max="8716" width="5.28515625" style="16" customWidth="1"/>
    <col min="8717" max="8719" width="5.42578125" style="16" bestFit="1" customWidth="1"/>
    <col min="8720" max="8720" width="3.7109375" style="16" customWidth="1"/>
    <col min="8721" max="8724" width="5.28515625" style="16" customWidth="1"/>
    <col min="8725" max="8727" width="5.42578125" style="16" bestFit="1" customWidth="1"/>
    <col min="8728" max="8728" width="6.42578125" style="16" bestFit="1" customWidth="1"/>
    <col min="8729" max="8729" width="5.42578125" style="16" customWidth="1"/>
    <col min="8730" max="8730" width="3.28515625" style="16" customWidth="1"/>
    <col min="8731" max="8731" width="5.140625" style="16" customWidth="1"/>
    <col min="8732" max="8732" width="5.7109375" style="16" customWidth="1"/>
    <col min="8733" max="8734" width="5.28515625" style="16" customWidth="1"/>
    <col min="8735" max="8735" width="5.5703125" style="16" customWidth="1"/>
    <col min="8736" max="8736" width="5.140625" style="16" customWidth="1"/>
    <col min="8737" max="8737" width="3.85546875" style="16" customWidth="1"/>
    <col min="8738" max="8738" width="6.140625" style="16" customWidth="1"/>
    <col min="8739" max="8739" width="5.42578125" style="16" bestFit="1" customWidth="1"/>
    <col min="8740" max="8740" width="4.28515625" style="16" customWidth="1"/>
    <col min="8741" max="8741" width="3.85546875" style="16" customWidth="1"/>
    <col min="8742" max="8960" width="11.42578125" style="16"/>
    <col min="8961" max="8961" width="4.28515625" style="16" bestFit="1" customWidth="1"/>
    <col min="8962" max="8962" width="11.42578125" style="16" customWidth="1"/>
    <col min="8963" max="8963" width="5" style="16" customWidth="1"/>
    <col min="8964" max="8964" width="5.140625" style="16" customWidth="1"/>
    <col min="8965" max="8965" width="5.7109375" style="16" bestFit="1" customWidth="1"/>
    <col min="8966" max="8966" width="5.7109375" style="16" customWidth="1"/>
    <col min="8967" max="8967" width="5.5703125" style="16" bestFit="1" customWidth="1"/>
    <col min="8968" max="8968" width="5.7109375" style="16" customWidth="1"/>
    <col min="8969" max="8969" width="5.42578125" style="16" customWidth="1"/>
    <col min="8970" max="8970" width="5.28515625" style="16" customWidth="1"/>
    <col min="8971" max="8971" width="5.5703125" style="16" bestFit="1" customWidth="1"/>
    <col min="8972" max="8972" width="5.28515625" style="16" customWidth="1"/>
    <col min="8973" max="8975" width="5.42578125" style="16" bestFit="1" customWidth="1"/>
    <col min="8976" max="8976" width="3.7109375" style="16" customWidth="1"/>
    <col min="8977" max="8980" width="5.28515625" style="16" customWidth="1"/>
    <col min="8981" max="8983" width="5.42578125" style="16" bestFit="1" customWidth="1"/>
    <col min="8984" max="8984" width="6.42578125" style="16" bestFit="1" customWidth="1"/>
    <col min="8985" max="8985" width="5.42578125" style="16" customWidth="1"/>
    <col min="8986" max="8986" width="3.28515625" style="16" customWidth="1"/>
    <col min="8987" max="8987" width="5.140625" style="16" customWidth="1"/>
    <col min="8988" max="8988" width="5.7109375" style="16" customWidth="1"/>
    <col min="8989" max="8990" width="5.28515625" style="16" customWidth="1"/>
    <col min="8991" max="8991" width="5.5703125" style="16" customWidth="1"/>
    <col min="8992" max="8992" width="5.140625" style="16" customWidth="1"/>
    <col min="8993" max="8993" width="3.85546875" style="16" customWidth="1"/>
    <col min="8994" max="8994" width="6.140625" style="16" customWidth="1"/>
    <col min="8995" max="8995" width="5.42578125" style="16" bestFit="1" customWidth="1"/>
    <col min="8996" max="8996" width="4.28515625" style="16" customWidth="1"/>
    <col min="8997" max="8997" width="3.85546875" style="16" customWidth="1"/>
    <col min="8998" max="9216" width="11.42578125" style="16"/>
    <col min="9217" max="9217" width="4.28515625" style="16" bestFit="1" customWidth="1"/>
    <col min="9218" max="9218" width="11.42578125" style="16" customWidth="1"/>
    <col min="9219" max="9219" width="5" style="16" customWidth="1"/>
    <col min="9220" max="9220" width="5.140625" style="16" customWidth="1"/>
    <col min="9221" max="9221" width="5.7109375" style="16" bestFit="1" customWidth="1"/>
    <col min="9222" max="9222" width="5.7109375" style="16" customWidth="1"/>
    <col min="9223" max="9223" width="5.5703125" style="16" bestFit="1" customWidth="1"/>
    <col min="9224" max="9224" width="5.7109375" style="16" customWidth="1"/>
    <col min="9225" max="9225" width="5.42578125" style="16" customWidth="1"/>
    <col min="9226" max="9226" width="5.28515625" style="16" customWidth="1"/>
    <col min="9227" max="9227" width="5.5703125" style="16" bestFit="1" customWidth="1"/>
    <col min="9228" max="9228" width="5.28515625" style="16" customWidth="1"/>
    <col min="9229" max="9231" width="5.42578125" style="16" bestFit="1" customWidth="1"/>
    <col min="9232" max="9232" width="3.7109375" style="16" customWidth="1"/>
    <col min="9233" max="9236" width="5.28515625" style="16" customWidth="1"/>
    <col min="9237" max="9239" width="5.42578125" style="16" bestFit="1" customWidth="1"/>
    <col min="9240" max="9240" width="6.42578125" style="16" bestFit="1" customWidth="1"/>
    <col min="9241" max="9241" width="5.42578125" style="16" customWidth="1"/>
    <col min="9242" max="9242" width="3.28515625" style="16" customWidth="1"/>
    <col min="9243" max="9243" width="5.140625" style="16" customWidth="1"/>
    <col min="9244" max="9244" width="5.7109375" style="16" customWidth="1"/>
    <col min="9245" max="9246" width="5.28515625" style="16" customWidth="1"/>
    <col min="9247" max="9247" width="5.5703125" style="16" customWidth="1"/>
    <col min="9248" max="9248" width="5.140625" style="16" customWidth="1"/>
    <col min="9249" max="9249" width="3.85546875" style="16" customWidth="1"/>
    <col min="9250" max="9250" width="6.140625" style="16" customWidth="1"/>
    <col min="9251" max="9251" width="5.42578125" style="16" bestFit="1" customWidth="1"/>
    <col min="9252" max="9252" width="4.28515625" style="16" customWidth="1"/>
    <col min="9253" max="9253" width="3.85546875" style="16" customWidth="1"/>
    <col min="9254" max="9472" width="11.42578125" style="16"/>
    <col min="9473" max="9473" width="4.28515625" style="16" bestFit="1" customWidth="1"/>
    <col min="9474" max="9474" width="11.42578125" style="16" customWidth="1"/>
    <col min="9475" max="9475" width="5" style="16" customWidth="1"/>
    <col min="9476" max="9476" width="5.140625" style="16" customWidth="1"/>
    <col min="9477" max="9477" width="5.7109375" style="16" bestFit="1" customWidth="1"/>
    <col min="9478" max="9478" width="5.7109375" style="16" customWidth="1"/>
    <col min="9479" max="9479" width="5.5703125" style="16" bestFit="1" customWidth="1"/>
    <col min="9480" max="9480" width="5.7109375" style="16" customWidth="1"/>
    <col min="9481" max="9481" width="5.42578125" style="16" customWidth="1"/>
    <col min="9482" max="9482" width="5.28515625" style="16" customWidth="1"/>
    <col min="9483" max="9483" width="5.5703125" style="16" bestFit="1" customWidth="1"/>
    <col min="9484" max="9484" width="5.28515625" style="16" customWidth="1"/>
    <col min="9485" max="9487" width="5.42578125" style="16" bestFit="1" customWidth="1"/>
    <col min="9488" max="9488" width="3.7109375" style="16" customWidth="1"/>
    <col min="9489" max="9492" width="5.28515625" style="16" customWidth="1"/>
    <col min="9493" max="9495" width="5.42578125" style="16" bestFit="1" customWidth="1"/>
    <col min="9496" max="9496" width="6.42578125" style="16" bestFit="1" customWidth="1"/>
    <col min="9497" max="9497" width="5.42578125" style="16" customWidth="1"/>
    <col min="9498" max="9498" width="3.28515625" style="16" customWidth="1"/>
    <col min="9499" max="9499" width="5.140625" style="16" customWidth="1"/>
    <col min="9500" max="9500" width="5.7109375" style="16" customWidth="1"/>
    <col min="9501" max="9502" width="5.28515625" style="16" customWidth="1"/>
    <col min="9503" max="9503" width="5.5703125" style="16" customWidth="1"/>
    <col min="9504" max="9504" width="5.140625" style="16" customWidth="1"/>
    <col min="9505" max="9505" width="3.85546875" style="16" customWidth="1"/>
    <col min="9506" max="9506" width="6.140625" style="16" customWidth="1"/>
    <col min="9507" max="9507" width="5.42578125" style="16" bestFit="1" customWidth="1"/>
    <col min="9508" max="9508" width="4.28515625" style="16" customWidth="1"/>
    <col min="9509" max="9509" width="3.85546875" style="16" customWidth="1"/>
    <col min="9510" max="9728" width="11.42578125" style="16"/>
    <col min="9729" max="9729" width="4.28515625" style="16" bestFit="1" customWidth="1"/>
    <col min="9730" max="9730" width="11.42578125" style="16" customWidth="1"/>
    <col min="9731" max="9731" width="5" style="16" customWidth="1"/>
    <col min="9732" max="9732" width="5.140625" style="16" customWidth="1"/>
    <col min="9733" max="9733" width="5.7109375" style="16" bestFit="1" customWidth="1"/>
    <col min="9734" max="9734" width="5.7109375" style="16" customWidth="1"/>
    <col min="9735" max="9735" width="5.5703125" style="16" bestFit="1" customWidth="1"/>
    <col min="9736" max="9736" width="5.7109375" style="16" customWidth="1"/>
    <col min="9737" max="9737" width="5.42578125" style="16" customWidth="1"/>
    <col min="9738" max="9738" width="5.28515625" style="16" customWidth="1"/>
    <col min="9739" max="9739" width="5.5703125" style="16" bestFit="1" customWidth="1"/>
    <col min="9740" max="9740" width="5.28515625" style="16" customWidth="1"/>
    <col min="9741" max="9743" width="5.42578125" style="16" bestFit="1" customWidth="1"/>
    <col min="9744" max="9744" width="3.7109375" style="16" customWidth="1"/>
    <col min="9745" max="9748" width="5.28515625" style="16" customWidth="1"/>
    <col min="9749" max="9751" width="5.42578125" style="16" bestFit="1" customWidth="1"/>
    <col min="9752" max="9752" width="6.42578125" style="16" bestFit="1" customWidth="1"/>
    <col min="9753" max="9753" width="5.42578125" style="16" customWidth="1"/>
    <col min="9754" max="9754" width="3.28515625" style="16" customWidth="1"/>
    <col min="9755" max="9755" width="5.140625" style="16" customWidth="1"/>
    <col min="9756" max="9756" width="5.7109375" style="16" customWidth="1"/>
    <col min="9757" max="9758" width="5.28515625" style="16" customWidth="1"/>
    <col min="9759" max="9759" width="5.5703125" style="16" customWidth="1"/>
    <col min="9760" max="9760" width="5.140625" style="16" customWidth="1"/>
    <col min="9761" max="9761" width="3.85546875" style="16" customWidth="1"/>
    <col min="9762" max="9762" width="6.140625" style="16" customWidth="1"/>
    <col min="9763" max="9763" width="5.42578125" style="16" bestFit="1" customWidth="1"/>
    <col min="9764" max="9764" width="4.28515625" style="16" customWidth="1"/>
    <col min="9765" max="9765" width="3.85546875" style="16" customWidth="1"/>
    <col min="9766" max="9984" width="11.42578125" style="16"/>
    <col min="9985" max="9985" width="4.28515625" style="16" bestFit="1" customWidth="1"/>
    <col min="9986" max="9986" width="11.42578125" style="16" customWidth="1"/>
    <col min="9987" max="9987" width="5" style="16" customWidth="1"/>
    <col min="9988" max="9988" width="5.140625" style="16" customWidth="1"/>
    <col min="9989" max="9989" width="5.7109375" style="16" bestFit="1" customWidth="1"/>
    <col min="9990" max="9990" width="5.7109375" style="16" customWidth="1"/>
    <col min="9991" max="9991" width="5.5703125" style="16" bestFit="1" customWidth="1"/>
    <col min="9992" max="9992" width="5.7109375" style="16" customWidth="1"/>
    <col min="9993" max="9993" width="5.42578125" style="16" customWidth="1"/>
    <col min="9994" max="9994" width="5.28515625" style="16" customWidth="1"/>
    <col min="9995" max="9995" width="5.5703125" style="16" bestFit="1" customWidth="1"/>
    <col min="9996" max="9996" width="5.28515625" style="16" customWidth="1"/>
    <col min="9997" max="9999" width="5.42578125" style="16" bestFit="1" customWidth="1"/>
    <col min="10000" max="10000" width="3.7109375" style="16" customWidth="1"/>
    <col min="10001" max="10004" width="5.28515625" style="16" customWidth="1"/>
    <col min="10005" max="10007" width="5.42578125" style="16" bestFit="1" customWidth="1"/>
    <col min="10008" max="10008" width="6.42578125" style="16" bestFit="1" customWidth="1"/>
    <col min="10009" max="10009" width="5.42578125" style="16" customWidth="1"/>
    <col min="10010" max="10010" width="3.28515625" style="16" customWidth="1"/>
    <col min="10011" max="10011" width="5.140625" style="16" customWidth="1"/>
    <col min="10012" max="10012" width="5.7109375" style="16" customWidth="1"/>
    <col min="10013" max="10014" width="5.28515625" style="16" customWidth="1"/>
    <col min="10015" max="10015" width="5.5703125" style="16" customWidth="1"/>
    <col min="10016" max="10016" width="5.140625" style="16" customWidth="1"/>
    <col min="10017" max="10017" width="3.85546875" style="16" customWidth="1"/>
    <col min="10018" max="10018" width="6.140625" style="16" customWidth="1"/>
    <col min="10019" max="10019" width="5.42578125" style="16" bestFit="1" customWidth="1"/>
    <col min="10020" max="10020" width="4.28515625" style="16" customWidth="1"/>
    <col min="10021" max="10021" width="3.85546875" style="16" customWidth="1"/>
    <col min="10022" max="10240" width="11.42578125" style="16"/>
    <col min="10241" max="10241" width="4.28515625" style="16" bestFit="1" customWidth="1"/>
    <col min="10242" max="10242" width="11.42578125" style="16" customWidth="1"/>
    <col min="10243" max="10243" width="5" style="16" customWidth="1"/>
    <col min="10244" max="10244" width="5.140625" style="16" customWidth="1"/>
    <col min="10245" max="10245" width="5.7109375" style="16" bestFit="1" customWidth="1"/>
    <col min="10246" max="10246" width="5.7109375" style="16" customWidth="1"/>
    <col min="10247" max="10247" width="5.5703125" style="16" bestFit="1" customWidth="1"/>
    <col min="10248" max="10248" width="5.7109375" style="16" customWidth="1"/>
    <col min="10249" max="10249" width="5.42578125" style="16" customWidth="1"/>
    <col min="10250" max="10250" width="5.28515625" style="16" customWidth="1"/>
    <col min="10251" max="10251" width="5.5703125" style="16" bestFit="1" customWidth="1"/>
    <col min="10252" max="10252" width="5.28515625" style="16" customWidth="1"/>
    <col min="10253" max="10255" width="5.42578125" style="16" bestFit="1" customWidth="1"/>
    <col min="10256" max="10256" width="3.7109375" style="16" customWidth="1"/>
    <col min="10257" max="10260" width="5.28515625" style="16" customWidth="1"/>
    <col min="10261" max="10263" width="5.42578125" style="16" bestFit="1" customWidth="1"/>
    <col min="10264" max="10264" width="6.42578125" style="16" bestFit="1" customWidth="1"/>
    <col min="10265" max="10265" width="5.42578125" style="16" customWidth="1"/>
    <col min="10266" max="10266" width="3.28515625" style="16" customWidth="1"/>
    <col min="10267" max="10267" width="5.140625" style="16" customWidth="1"/>
    <col min="10268" max="10268" width="5.7109375" style="16" customWidth="1"/>
    <col min="10269" max="10270" width="5.28515625" style="16" customWidth="1"/>
    <col min="10271" max="10271" width="5.5703125" style="16" customWidth="1"/>
    <col min="10272" max="10272" width="5.140625" style="16" customWidth="1"/>
    <col min="10273" max="10273" width="3.85546875" style="16" customWidth="1"/>
    <col min="10274" max="10274" width="6.140625" style="16" customWidth="1"/>
    <col min="10275" max="10275" width="5.42578125" style="16" bestFit="1" customWidth="1"/>
    <col min="10276" max="10276" width="4.28515625" style="16" customWidth="1"/>
    <col min="10277" max="10277" width="3.85546875" style="16" customWidth="1"/>
    <col min="10278" max="10496" width="11.42578125" style="16"/>
    <col min="10497" max="10497" width="4.28515625" style="16" bestFit="1" customWidth="1"/>
    <col min="10498" max="10498" width="11.42578125" style="16" customWidth="1"/>
    <col min="10499" max="10499" width="5" style="16" customWidth="1"/>
    <col min="10500" max="10500" width="5.140625" style="16" customWidth="1"/>
    <col min="10501" max="10501" width="5.7109375" style="16" bestFit="1" customWidth="1"/>
    <col min="10502" max="10502" width="5.7109375" style="16" customWidth="1"/>
    <col min="10503" max="10503" width="5.5703125" style="16" bestFit="1" customWidth="1"/>
    <col min="10504" max="10504" width="5.7109375" style="16" customWidth="1"/>
    <col min="10505" max="10505" width="5.42578125" style="16" customWidth="1"/>
    <col min="10506" max="10506" width="5.28515625" style="16" customWidth="1"/>
    <col min="10507" max="10507" width="5.5703125" style="16" bestFit="1" customWidth="1"/>
    <col min="10508" max="10508" width="5.28515625" style="16" customWidth="1"/>
    <col min="10509" max="10511" width="5.42578125" style="16" bestFit="1" customWidth="1"/>
    <col min="10512" max="10512" width="3.7109375" style="16" customWidth="1"/>
    <col min="10513" max="10516" width="5.28515625" style="16" customWidth="1"/>
    <col min="10517" max="10519" width="5.42578125" style="16" bestFit="1" customWidth="1"/>
    <col min="10520" max="10520" width="6.42578125" style="16" bestFit="1" customWidth="1"/>
    <col min="10521" max="10521" width="5.42578125" style="16" customWidth="1"/>
    <col min="10522" max="10522" width="3.28515625" style="16" customWidth="1"/>
    <col min="10523" max="10523" width="5.140625" style="16" customWidth="1"/>
    <col min="10524" max="10524" width="5.7109375" style="16" customWidth="1"/>
    <col min="10525" max="10526" width="5.28515625" style="16" customWidth="1"/>
    <col min="10527" max="10527" width="5.5703125" style="16" customWidth="1"/>
    <col min="10528" max="10528" width="5.140625" style="16" customWidth="1"/>
    <col min="10529" max="10529" width="3.85546875" style="16" customWidth="1"/>
    <col min="10530" max="10530" width="6.140625" style="16" customWidth="1"/>
    <col min="10531" max="10531" width="5.42578125" style="16" bestFit="1" customWidth="1"/>
    <col min="10532" max="10532" width="4.28515625" style="16" customWidth="1"/>
    <col min="10533" max="10533" width="3.85546875" style="16" customWidth="1"/>
    <col min="10534" max="10752" width="11.42578125" style="16"/>
    <col min="10753" max="10753" width="4.28515625" style="16" bestFit="1" customWidth="1"/>
    <col min="10754" max="10754" width="11.42578125" style="16" customWidth="1"/>
    <col min="10755" max="10755" width="5" style="16" customWidth="1"/>
    <col min="10756" max="10756" width="5.140625" style="16" customWidth="1"/>
    <col min="10757" max="10757" width="5.7109375" style="16" bestFit="1" customWidth="1"/>
    <col min="10758" max="10758" width="5.7109375" style="16" customWidth="1"/>
    <col min="10759" max="10759" width="5.5703125" style="16" bestFit="1" customWidth="1"/>
    <col min="10760" max="10760" width="5.7109375" style="16" customWidth="1"/>
    <col min="10761" max="10761" width="5.42578125" style="16" customWidth="1"/>
    <col min="10762" max="10762" width="5.28515625" style="16" customWidth="1"/>
    <col min="10763" max="10763" width="5.5703125" style="16" bestFit="1" customWidth="1"/>
    <col min="10764" max="10764" width="5.28515625" style="16" customWidth="1"/>
    <col min="10765" max="10767" width="5.42578125" style="16" bestFit="1" customWidth="1"/>
    <col min="10768" max="10768" width="3.7109375" style="16" customWidth="1"/>
    <col min="10769" max="10772" width="5.28515625" style="16" customWidth="1"/>
    <col min="10773" max="10775" width="5.42578125" style="16" bestFit="1" customWidth="1"/>
    <col min="10776" max="10776" width="6.42578125" style="16" bestFit="1" customWidth="1"/>
    <col min="10777" max="10777" width="5.42578125" style="16" customWidth="1"/>
    <col min="10778" max="10778" width="3.28515625" style="16" customWidth="1"/>
    <col min="10779" max="10779" width="5.140625" style="16" customWidth="1"/>
    <col min="10780" max="10780" width="5.7109375" style="16" customWidth="1"/>
    <col min="10781" max="10782" width="5.28515625" style="16" customWidth="1"/>
    <col min="10783" max="10783" width="5.5703125" style="16" customWidth="1"/>
    <col min="10784" max="10784" width="5.140625" style="16" customWidth="1"/>
    <col min="10785" max="10785" width="3.85546875" style="16" customWidth="1"/>
    <col min="10786" max="10786" width="6.140625" style="16" customWidth="1"/>
    <col min="10787" max="10787" width="5.42578125" style="16" bestFit="1" customWidth="1"/>
    <col min="10788" max="10788" width="4.28515625" style="16" customWidth="1"/>
    <col min="10789" max="10789" width="3.85546875" style="16" customWidth="1"/>
    <col min="10790" max="11008" width="11.42578125" style="16"/>
    <col min="11009" max="11009" width="4.28515625" style="16" bestFit="1" customWidth="1"/>
    <col min="11010" max="11010" width="11.42578125" style="16" customWidth="1"/>
    <col min="11011" max="11011" width="5" style="16" customWidth="1"/>
    <col min="11012" max="11012" width="5.140625" style="16" customWidth="1"/>
    <col min="11013" max="11013" width="5.7109375" style="16" bestFit="1" customWidth="1"/>
    <col min="11014" max="11014" width="5.7109375" style="16" customWidth="1"/>
    <col min="11015" max="11015" width="5.5703125" style="16" bestFit="1" customWidth="1"/>
    <col min="11016" max="11016" width="5.7109375" style="16" customWidth="1"/>
    <col min="11017" max="11017" width="5.42578125" style="16" customWidth="1"/>
    <col min="11018" max="11018" width="5.28515625" style="16" customWidth="1"/>
    <col min="11019" max="11019" width="5.5703125" style="16" bestFit="1" customWidth="1"/>
    <col min="11020" max="11020" width="5.28515625" style="16" customWidth="1"/>
    <col min="11021" max="11023" width="5.42578125" style="16" bestFit="1" customWidth="1"/>
    <col min="11024" max="11024" width="3.7109375" style="16" customWidth="1"/>
    <col min="11025" max="11028" width="5.28515625" style="16" customWidth="1"/>
    <col min="11029" max="11031" width="5.42578125" style="16" bestFit="1" customWidth="1"/>
    <col min="11032" max="11032" width="6.42578125" style="16" bestFit="1" customWidth="1"/>
    <col min="11033" max="11033" width="5.42578125" style="16" customWidth="1"/>
    <col min="11034" max="11034" width="3.28515625" style="16" customWidth="1"/>
    <col min="11035" max="11035" width="5.140625" style="16" customWidth="1"/>
    <col min="11036" max="11036" width="5.7109375" style="16" customWidth="1"/>
    <col min="11037" max="11038" width="5.28515625" style="16" customWidth="1"/>
    <col min="11039" max="11039" width="5.5703125" style="16" customWidth="1"/>
    <col min="11040" max="11040" width="5.140625" style="16" customWidth="1"/>
    <col min="11041" max="11041" width="3.85546875" style="16" customWidth="1"/>
    <col min="11042" max="11042" width="6.140625" style="16" customWidth="1"/>
    <col min="11043" max="11043" width="5.42578125" style="16" bestFit="1" customWidth="1"/>
    <col min="11044" max="11044" width="4.28515625" style="16" customWidth="1"/>
    <col min="11045" max="11045" width="3.85546875" style="16" customWidth="1"/>
    <col min="11046" max="11264" width="11.42578125" style="16"/>
    <col min="11265" max="11265" width="4.28515625" style="16" bestFit="1" customWidth="1"/>
    <col min="11266" max="11266" width="11.42578125" style="16" customWidth="1"/>
    <col min="11267" max="11267" width="5" style="16" customWidth="1"/>
    <col min="11268" max="11268" width="5.140625" style="16" customWidth="1"/>
    <col min="11269" max="11269" width="5.7109375" style="16" bestFit="1" customWidth="1"/>
    <col min="11270" max="11270" width="5.7109375" style="16" customWidth="1"/>
    <col min="11271" max="11271" width="5.5703125" style="16" bestFit="1" customWidth="1"/>
    <col min="11272" max="11272" width="5.7109375" style="16" customWidth="1"/>
    <col min="11273" max="11273" width="5.42578125" style="16" customWidth="1"/>
    <col min="11274" max="11274" width="5.28515625" style="16" customWidth="1"/>
    <col min="11275" max="11275" width="5.5703125" style="16" bestFit="1" customWidth="1"/>
    <col min="11276" max="11276" width="5.28515625" style="16" customWidth="1"/>
    <col min="11277" max="11279" width="5.42578125" style="16" bestFit="1" customWidth="1"/>
    <col min="11280" max="11280" width="3.7109375" style="16" customWidth="1"/>
    <col min="11281" max="11284" width="5.28515625" style="16" customWidth="1"/>
    <col min="11285" max="11287" width="5.42578125" style="16" bestFit="1" customWidth="1"/>
    <col min="11288" max="11288" width="6.42578125" style="16" bestFit="1" customWidth="1"/>
    <col min="11289" max="11289" width="5.42578125" style="16" customWidth="1"/>
    <col min="11290" max="11290" width="3.28515625" style="16" customWidth="1"/>
    <col min="11291" max="11291" width="5.140625" style="16" customWidth="1"/>
    <col min="11292" max="11292" width="5.7109375" style="16" customWidth="1"/>
    <col min="11293" max="11294" width="5.28515625" style="16" customWidth="1"/>
    <col min="11295" max="11295" width="5.5703125" style="16" customWidth="1"/>
    <col min="11296" max="11296" width="5.140625" style="16" customWidth="1"/>
    <col min="11297" max="11297" width="3.85546875" style="16" customWidth="1"/>
    <col min="11298" max="11298" width="6.140625" style="16" customWidth="1"/>
    <col min="11299" max="11299" width="5.42578125" style="16" bestFit="1" customWidth="1"/>
    <col min="11300" max="11300" width="4.28515625" style="16" customWidth="1"/>
    <col min="11301" max="11301" width="3.85546875" style="16" customWidth="1"/>
    <col min="11302" max="11520" width="11.42578125" style="16"/>
    <col min="11521" max="11521" width="4.28515625" style="16" bestFit="1" customWidth="1"/>
    <col min="11522" max="11522" width="11.42578125" style="16" customWidth="1"/>
    <col min="11523" max="11523" width="5" style="16" customWidth="1"/>
    <col min="11524" max="11524" width="5.140625" style="16" customWidth="1"/>
    <col min="11525" max="11525" width="5.7109375" style="16" bestFit="1" customWidth="1"/>
    <col min="11526" max="11526" width="5.7109375" style="16" customWidth="1"/>
    <col min="11527" max="11527" width="5.5703125" style="16" bestFit="1" customWidth="1"/>
    <col min="11528" max="11528" width="5.7109375" style="16" customWidth="1"/>
    <col min="11529" max="11529" width="5.42578125" style="16" customWidth="1"/>
    <col min="11530" max="11530" width="5.28515625" style="16" customWidth="1"/>
    <col min="11531" max="11531" width="5.5703125" style="16" bestFit="1" customWidth="1"/>
    <col min="11532" max="11532" width="5.28515625" style="16" customWidth="1"/>
    <col min="11533" max="11535" width="5.42578125" style="16" bestFit="1" customWidth="1"/>
    <col min="11536" max="11536" width="3.7109375" style="16" customWidth="1"/>
    <col min="11537" max="11540" width="5.28515625" style="16" customWidth="1"/>
    <col min="11541" max="11543" width="5.42578125" style="16" bestFit="1" customWidth="1"/>
    <col min="11544" max="11544" width="6.42578125" style="16" bestFit="1" customWidth="1"/>
    <col min="11545" max="11545" width="5.42578125" style="16" customWidth="1"/>
    <col min="11546" max="11546" width="3.28515625" style="16" customWidth="1"/>
    <col min="11547" max="11547" width="5.140625" style="16" customWidth="1"/>
    <col min="11548" max="11548" width="5.7109375" style="16" customWidth="1"/>
    <col min="11549" max="11550" width="5.28515625" style="16" customWidth="1"/>
    <col min="11551" max="11551" width="5.5703125" style="16" customWidth="1"/>
    <col min="11552" max="11552" width="5.140625" style="16" customWidth="1"/>
    <col min="11553" max="11553" width="3.85546875" style="16" customWidth="1"/>
    <col min="11554" max="11554" width="6.140625" style="16" customWidth="1"/>
    <col min="11555" max="11555" width="5.42578125" style="16" bestFit="1" customWidth="1"/>
    <col min="11556" max="11556" width="4.28515625" style="16" customWidth="1"/>
    <col min="11557" max="11557" width="3.85546875" style="16" customWidth="1"/>
    <col min="11558" max="11776" width="11.42578125" style="16"/>
    <col min="11777" max="11777" width="4.28515625" style="16" bestFit="1" customWidth="1"/>
    <col min="11778" max="11778" width="11.42578125" style="16" customWidth="1"/>
    <col min="11779" max="11779" width="5" style="16" customWidth="1"/>
    <col min="11780" max="11780" width="5.140625" style="16" customWidth="1"/>
    <col min="11781" max="11781" width="5.7109375" style="16" bestFit="1" customWidth="1"/>
    <col min="11782" max="11782" width="5.7109375" style="16" customWidth="1"/>
    <col min="11783" max="11783" width="5.5703125" style="16" bestFit="1" customWidth="1"/>
    <col min="11784" max="11784" width="5.7109375" style="16" customWidth="1"/>
    <col min="11785" max="11785" width="5.42578125" style="16" customWidth="1"/>
    <col min="11786" max="11786" width="5.28515625" style="16" customWidth="1"/>
    <col min="11787" max="11787" width="5.5703125" style="16" bestFit="1" customWidth="1"/>
    <col min="11788" max="11788" width="5.28515625" style="16" customWidth="1"/>
    <col min="11789" max="11791" width="5.42578125" style="16" bestFit="1" customWidth="1"/>
    <col min="11792" max="11792" width="3.7109375" style="16" customWidth="1"/>
    <col min="11793" max="11796" width="5.28515625" style="16" customWidth="1"/>
    <col min="11797" max="11799" width="5.42578125" style="16" bestFit="1" customWidth="1"/>
    <col min="11800" max="11800" width="6.42578125" style="16" bestFit="1" customWidth="1"/>
    <col min="11801" max="11801" width="5.42578125" style="16" customWidth="1"/>
    <col min="11802" max="11802" width="3.28515625" style="16" customWidth="1"/>
    <col min="11803" max="11803" width="5.140625" style="16" customWidth="1"/>
    <col min="11804" max="11804" width="5.7109375" style="16" customWidth="1"/>
    <col min="11805" max="11806" width="5.28515625" style="16" customWidth="1"/>
    <col min="11807" max="11807" width="5.5703125" style="16" customWidth="1"/>
    <col min="11808" max="11808" width="5.140625" style="16" customWidth="1"/>
    <col min="11809" max="11809" width="3.85546875" style="16" customWidth="1"/>
    <col min="11810" max="11810" width="6.140625" style="16" customWidth="1"/>
    <col min="11811" max="11811" width="5.42578125" style="16" bestFit="1" customWidth="1"/>
    <col min="11812" max="11812" width="4.28515625" style="16" customWidth="1"/>
    <col min="11813" max="11813" width="3.85546875" style="16" customWidth="1"/>
    <col min="11814" max="12032" width="11.42578125" style="16"/>
    <col min="12033" max="12033" width="4.28515625" style="16" bestFit="1" customWidth="1"/>
    <col min="12034" max="12034" width="11.42578125" style="16" customWidth="1"/>
    <col min="12035" max="12035" width="5" style="16" customWidth="1"/>
    <col min="12036" max="12036" width="5.140625" style="16" customWidth="1"/>
    <col min="12037" max="12037" width="5.7109375" style="16" bestFit="1" customWidth="1"/>
    <col min="12038" max="12038" width="5.7109375" style="16" customWidth="1"/>
    <col min="12039" max="12039" width="5.5703125" style="16" bestFit="1" customWidth="1"/>
    <col min="12040" max="12040" width="5.7109375" style="16" customWidth="1"/>
    <col min="12041" max="12041" width="5.42578125" style="16" customWidth="1"/>
    <col min="12042" max="12042" width="5.28515625" style="16" customWidth="1"/>
    <col min="12043" max="12043" width="5.5703125" style="16" bestFit="1" customWidth="1"/>
    <col min="12044" max="12044" width="5.28515625" style="16" customWidth="1"/>
    <col min="12045" max="12047" width="5.42578125" style="16" bestFit="1" customWidth="1"/>
    <col min="12048" max="12048" width="3.7109375" style="16" customWidth="1"/>
    <col min="12049" max="12052" width="5.28515625" style="16" customWidth="1"/>
    <col min="12053" max="12055" width="5.42578125" style="16" bestFit="1" customWidth="1"/>
    <col min="12056" max="12056" width="6.42578125" style="16" bestFit="1" customWidth="1"/>
    <col min="12057" max="12057" width="5.42578125" style="16" customWidth="1"/>
    <col min="12058" max="12058" width="3.28515625" style="16" customWidth="1"/>
    <col min="12059" max="12059" width="5.140625" style="16" customWidth="1"/>
    <col min="12060" max="12060" width="5.7109375" style="16" customWidth="1"/>
    <col min="12061" max="12062" width="5.28515625" style="16" customWidth="1"/>
    <col min="12063" max="12063" width="5.5703125" style="16" customWidth="1"/>
    <col min="12064" max="12064" width="5.140625" style="16" customWidth="1"/>
    <col min="12065" max="12065" width="3.85546875" style="16" customWidth="1"/>
    <col min="12066" max="12066" width="6.140625" style="16" customWidth="1"/>
    <col min="12067" max="12067" width="5.42578125" style="16" bestFit="1" customWidth="1"/>
    <col min="12068" max="12068" width="4.28515625" style="16" customWidth="1"/>
    <col min="12069" max="12069" width="3.85546875" style="16" customWidth="1"/>
    <col min="12070" max="12288" width="11.42578125" style="16"/>
    <col min="12289" max="12289" width="4.28515625" style="16" bestFit="1" customWidth="1"/>
    <col min="12290" max="12290" width="11.42578125" style="16" customWidth="1"/>
    <col min="12291" max="12291" width="5" style="16" customWidth="1"/>
    <col min="12292" max="12292" width="5.140625" style="16" customWidth="1"/>
    <col min="12293" max="12293" width="5.7109375" style="16" bestFit="1" customWidth="1"/>
    <col min="12294" max="12294" width="5.7109375" style="16" customWidth="1"/>
    <col min="12295" max="12295" width="5.5703125" style="16" bestFit="1" customWidth="1"/>
    <col min="12296" max="12296" width="5.7109375" style="16" customWidth="1"/>
    <col min="12297" max="12297" width="5.42578125" style="16" customWidth="1"/>
    <col min="12298" max="12298" width="5.28515625" style="16" customWidth="1"/>
    <col min="12299" max="12299" width="5.5703125" style="16" bestFit="1" customWidth="1"/>
    <col min="12300" max="12300" width="5.28515625" style="16" customWidth="1"/>
    <col min="12301" max="12303" width="5.42578125" style="16" bestFit="1" customWidth="1"/>
    <col min="12304" max="12304" width="3.7109375" style="16" customWidth="1"/>
    <col min="12305" max="12308" width="5.28515625" style="16" customWidth="1"/>
    <col min="12309" max="12311" width="5.42578125" style="16" bestFit="1" customWidth="1"/>
    <col min="12312" max="12312" width="6.42578125" style="16" bestFit="1" customWidth="1"/>
    <col min="12313" max="12313" width="5.42578125" style="16" customWidth="1"/>
    <col min="12314" max="12314" width="3.28515625" style="16" customWidth="1"/>
    <col min="12315" max="12315" width="5.140625" style="16" customWidth="1"/>
    <col min="12316" max="12316" width="5.7109375" style="16" customWidth="1"/>
    <col min="12317" max="12318" width="5.28515625" style="16" customWidth="1"/>
    <col min="12319" max="12319" width="5.5703125" style="16" customWidth="1"/>
    <col min="12320" max="12320" width="5.140625" style="16" customWidth="1"/>
    <col min="12321" max="12321" width="3.85546875" style="16" customWidth="1"/>
    <col min="12322" max="12322" width="6.140625" style="16" customWidth="1"/>
    <col min="12323" max="12323" width="5.42578125" style="16" bestFit="1" customWidth="1"/>
    <col min="12324" max="12324" width="4.28515625" style="16" customWidth="1"/>
    <col min="12325" max="12325" width="3.85546875" style="16" customWidth="1"/>
    <col min="12326" max="12544" width="11.42578125" style="16"/>
    <col min="12545" max="12545" width="4.28515625" style="16" bestFit="1" customWidth="1"/>
    <col min="12546" max="12546" width="11.42578125" style="16" customWidth="1"/>
    <col min="12547" max="12547" width="5" style="16" customWidth="1"/>
    <col min="12548" max="12548" width="5.140625" style="16" customWidth="1"/>
    <col min="12549" max="12549" width="5.7109375" style="16" bestFit="1" customWidth="1"/>
    <col min="12550" max="12550" width="5.7109375" style="16" customWidth="1"/>
    <col min="12551" max="12551" width="5.5703125" style="16" bestFit="1" customWidth="1"/>
    <col min="12552" max="12552" width="5.7109375" style="16" customWidth="1"/>
    <col min="12553" max="12553" width="5.42578125" style="16" customWidth="1"/>
    <col min="12554" max="12554" width="5.28515625" style="16" customWidth="1"/>
    <col min="12555" max="12555" width="5.5703125" style="16" bestFit="1" customWidth="1"/>
    <col min="12556" max="12556" width="5.28515625" style="16" customWidth="1"/>
    <col min="12557" max="12559" width="5.42578125" style="16" bestFit="1" customWidth="1"/>
    <col min="12560" max="12560" width="3.7109375" style="16" customWidth="1"/>
    <col min="12561" max="12564" width="5.28515625" style="16" customWidth="1"/>
    <col min="12565" max="12567" width="5.42578125" style="16" bestFit="1" customWidth="1"/>
    <col min="12568" max="12568" width="6.42578125" style="16" bestFit="1" customWidth="1"/>
    <col min="12569" max="12569" width="5.42578125" style="16" customWidth="1"/>
    <col min="12570" max="12570" width="3.28515625" style="16" customWidth="1"/>
    <col min="12571" max="12571" width="5.140625" style="16" customWidth="1"/>
    <col min="12572" max="12572" width="5.7109375" style="16" customWidth="1"/>
    <col min="12573" max="12574" width="5.28515625" style="16" customWidth="1"/>
    <col min="12575" max="12575" width="5.5703125" style="16" customWidth="1"/>
    <col min="12576" max="12576" width="5.140625" style="16" customWidth="1"/>
    <col min="12577" max="12577" width="3.85546875" style="16" customWidth="1"/>
    <col min="12578" max="12578" width="6.140625" style="16" customWidth="1"/>
    <col min="12579" max="12579" width="5.42578125" style="16" bestFit="1" customWidth="1"/>
    <col min="12580" max="12580" width="4.28515625" style="16" customWidth="1"/>
    <col min="12581" max="12581" width="3.85546875" style="16" customWidth="1"/>
    <col min="12582" max="12800" width="11.42578125" style="16"/>
    <col min="12801" max="12801" width="4.28515625" style="16" bestFit="1" customWidth="1"/>
    <col min="12802" max="12802" width="11.42578125" style="16" customWidth="1"/>
    <col min="12803" max="12803" width="5" style="16" customWidth="1"/>
    <col min="12804" max="12804" width="5.140625" style="16" customWidth="1"/>
    <col min="12805" max="12805" width="5.7109375" style="16" bestFit="1" customWidth="1"/>
    <col min="12806" max="12806" width="5.7109375" style="16" customWidth="1"/>
    <col min="12807" max="12807" width="5.5703125" style="16" bestFit="1" customWidth="1"/>
    <col min="12808" max="12808" width="5.7109375" style="16" customWidth="1"/>
    <col min="12809" max="12809" width="5.42578125" style="16" customWidth="1"/>
    <col min="12810" max="12810" width="5.28515625" style="16" customWidth="1"/>
    <col min="12811" max="12811" width="5.5703125" style="16" bestFit="1" customWidth="1"/>
    <col min="12812" max="12812" width="5.28515625" style="16" customWidth="1"/>
    <col min="12813" max="12815" width="5.42578125" style="16" bestFit="1" customWidth="1"/>
    <col min="12816" max="12816" width="3.7109375" style="16" customWidth="1"/>
    <col min="12817" max="12820" width="5.28515625" style="16" customWidth="1"/>
    <col min="12821" max="12823" width="5.42578125" style="16" bestFit="1" customWidth="1"/>
    <col min="12824" max="12824" width="6.42578125" style="16" bestFit="1" customWidth="1"/>
    <col min="12825" max="12825" width="5.42578125" style="16" customWidth="1"/>
    <col min="12826" max="12826" width="3.28515625" style="16" customWidth="1"/>
    <col min="12827" max="12827" width="5.140625" style="16" customWidth="1"/>
    <col min="12828" max="12828" width="5.7109375" style="16" customWidth="1"/>
    <col min="12829" max="12830" width="5.28515625" style="16" customWidth="1"/>
    <col min="12831" max="12831" width="5.5703125" style="16" customWidth="1"/>
    <col min="12832" max="12832" width="5.140625" style="16" customWidth="1"/>
    <col min="12833" max="12833" width="3.85546875" style="16" customWidth="1"/>
    <col min="12834" max="12834" width="6.140625" style="16" customWidth="1"/>
    <col min="12835" max="12835" width="5.42578125" style="16" bestFit="1" customWidth="1"/>
    <col min="12836" max="12836" width="4.28515625" style="16" customWidth="1"/>
    <col min="12837" max="12837" width="3.85546875" style="16" customWidth="1"/>
    <col min="12838" max="13056" width="11.42578125" style="16"/>
    <col min="13057" max="13057" width="4.28515625" style="16" bestFit="1" customWidth="1"/>
    <col min="13058" max="13058" width="11.42578125" style="16" customWidth="1"/>
    <col min="13059" max="13059" width="5" style="16" customWidth="1"/>
    <col min="13060" max="13060" width="5.140625" style="16" customWidth="1"/>
    <col min="13061" max="13061" width="5.7109375" style="16" bestFit="1" customWidth="1"/>
    <col min="13062" max="13062" width="5.7109375" style="16" customWidth="1"/>
    <col min="13063" max="13063" width="5.5703125" style="16" bestFit="1" customWidth="1"/>
    <col min="13064" max="13064" width="5.7109375" style="16" customWidth="1"/>
    <col min="13065" max="13065" width="5.42578125" style="16" customWidth="1"/>
    <col min="13066" max="13066" width="5.28515625" style="16" customWidth="1"/>
    <col min="13067" max="13067" width="5.5703125" style="16" bestFit="1" customWidth="1"/>
    <col min="13068" max="13068" width="5.28515625" style="16" customWidth="1"/>
    <col min="13069" max="13071" width="5.42578125" style="16" bestFit="1" customWidth="1"/>
    <col min="13072" max="13072" width="3.7109375" style="16" customWidth="1"/>
    <col min="13073" max="13076" width="5.28515625" style="16" customWidth="1"/>
    <col min="13077" max="13079" width="5.42578125" style="16" bestFit="1" customWidth="1"/>
    <col min="13080" max="13080" width="6.42578125" style="16" bestFit="1" customWidth="1"/>
    <col min="13081" max="13081" width="5.42578125" style="16" customWidth="1"/>
    <col min="13082" max="13082" width="3.28515625" style="16" customWidth="1"/>
    <col min="13083" max="13083" width="5.140625" style="16" customWidth="1"/>
    <col min="13084" max="13084" width="5.7109375" style="16" customWidth="1"/>
    <col min="13085" max="13086" width="5.28515625" style="16" customWidth="1"/>
    <col min="13087" max="13087" width="5.5703125" style="16" customWidth="1"/>
    <col min="13088" max="13088" width="5.140625" style="16" customWidth="1"/>
    <col min="13089" max="13089" width="3.85546875" style="16" customWidth="1"/>
    <col min="13090" max="13090" width="6.140625" style="16" customWidth="1"/>
    <col min="13091" max="13091" width="5.42578125" style="16" bestFit="1" customWidth="1"/>
    <col min="13092" max="13092" width="4.28515625" style="16" customWidth="1"/>
    <col min="13093" max="13093" width="3.85546875" style="16" customWidth="1"/>
    <col min="13094" max="13312" width="11.42578125" style="16"/>
    <col min="13313" max="13313" width="4.28515625" style="16" bestFit="1" customWidth="1"/>
    <col min="13314" max="13314" width="11.42578125" style="16" customWidth="1"/>
    <col min="13315" max="13315" width="5" style="16" customWidth="1"/>
    <col min="13316" max="13316" width="5.140625" style="16" customWidth="1"/>
    <col min="13317" max="13317" width="5.7109375" style="16" bestFit="1" customWidth="1"/>
    <col min="13318" max="13318" width="5.7109375" style="16" customWidth="1"/>
    <col min="13319" max="13319" width="5.5703125" style="16" bestFit="1" customWidth="1"/>
    <col min="13320" max="13320" width="5.7109375" style="16" customWidth="1"/>
    <col min="13321" max="13321" width="5.42578125" style="16" customWidth="1"/>
    <col min="13322" max="13322" width="5.28515625" style="16" customWidth="1"/>
    <col min="13323" max="13323" width="5.5703125" style="16" bestFit="1" customWidth="1"/>
    <col min="13324" max="13324" width="5.28515625" style="16" customWidth="1"/>
    <col min="13325" max="13327" width="5.42578125" style="16" bestFit="1" customWidth="1"/>
    <col min="13328" max="13328" width="3.7109375" style="16" customWidth="1"/>
    <col min="13329" max="13332" width="5.28515625" style="16" customWidth="1"/>
    <col min="13333" max="13335" width="5.42578125" style="16" bestFit="1" customWidth="1"/>
    <col min="13336" max="13336" width="6.42578125" style="16" bestFit="1" customWidth="1"/>
    <col min="13337" max="13337" width="5.42578125" style="16" customWidth="1"/>
    <col min="13338" max="13338" width="3.28515625" style="16" customWidth="1"/>
    <col min="13339" max="13339" width="5.140625" style="16" customWidth="1"/>
    <col min="13340" max="13340" width="5.7109375" style="16" customWidth="1"/>
    <col min="13341" max="13342" width="5.28515625" style="16" customWidth="1"/>
    <col min="13343" max="13343" width="5.5703125" style="16" customWidth="1"/>
    <col min="13344" max="13344" width="5.140625" style="16" customWidth="1"/>
    <col min="13345" max="13345" width="3.85546875" style="16" customWidth="1"/>
    <col min="13346" max="13346" width="6.140625" style="16" customWidth="1"/>
    <col min="13347" max="13347" width="5.42578125" style="16" bestFit="1" customWidth="1"/>
    <col min="13348" max="13348" width="4.28515625" style="16" customWidth="1"/>
    <col min="13349" max="13349" width="3.85546875" style="16" customWidth="1"/>
    <col min="13350" max="13568" width="11.42578125" style="16"/>
    <col min="13569" max="13569" width="4.28515625" style="16" bestFit="1" customWidth="1"/>
    <col min="13570" max="13570" width="11.42578125" style="16" customWidth="1"/>
    <col min="13571" max="13571" width="5" style="16" customWidth="1"/>
    <col min="13572" max="13572" width="5.140625" style="16" customWidth="1"/>
    <col min="13573" max="13573" width="5.7109375" style="16" bestFit="1" customWidth="1"/>
    <col min="13574" max="13574" width="5.7109375" style="16" customWidth="1"/>
    <col min="13575" max="13575" width="5.5703125" style="16" bestFit="1" customWidth="1"/>
    <col min="13576" max="13576" width="5.7109375" style="16" customWidth="1"/>
    <col min="13577" max="13577" width="5.42578125" style="16" customWidth="1"/>
    <col min="13578" max="13578" width="5.28515625" style="16" customWidth="1"/>
    <col min="13579" max="13579" width="5.5703125" style="16" bestFit="1" customWidth="1"/>
    <col min="13580" max="13580" width="5.28515625" style="16" customWidth="1"/>
    <col min="13581" max="13583" width="5.42578125" style="16" bestFit="1" customWidth="1"/>
    <col min="13584" max="13584" width="3.7109375" style="16" customWidth="1"/>
    <col min="13585" max="13588" width="5.28515625" style="16" customWidth="1"/>
    <col min="13589" max="13591" width="5.42578125" style="16" bestFit="1" customWidth="1"/>
    <col min="13592" max="13592" width="6.42578125" style="16" bestFit="1" customWidth="1"/>
    <col min="13593" max="13593" width="5.42578125" style="16" customWidth="1"/>
    <col min="13594" max="13594" width="3.28515625" style="16" customWidth="1"/>
    <col min="13595" max="13595" width="5.140625" style="16" customWidth="1"/>
    <col min="13596" max="13596" width="5.7109375" style="16" customWidth="1"/>
    <col min="13597" max="13598" width="5.28515625" style="16" customWidth="1"/>
    <col min="13599" max="13599" width="5.5703125" style="16" customWidth="1"/>
    <col min="13600" max="13600" width="5.140625" style="16" customWidth="1"/>
    <col min="13601" max="13601" width="3.85546875" style="16" customWidth="1"/>
    <col min="13602" max="13602" width="6.140625" style="16" customWidth="1"/>
    <col min="13603" max="13603" width="5.42578125" style="16" bestFit="1" customWidth="1"/>
    <col min="13604" max="13604" width="4.28515625" style="16" customWidth="1"/>
    <col min="13605" max="13605" width="3.85546875" style="16" customWidth="1"/>
    <col min="13606" max="13824" width="11.42578125" style="16"/>
    <col min="13825" max="13825" width="4.28515625" style="16" bestFit="1" customWidth="1"/>
    <col min="13826" max="13826" width="11.42578125" style="16" customWidth="1"/>
    <col min="13827" max="13827" width="5" style="16" customWidth="1"/>
    <col min="13828" max="13828" width="5.140625" style="16" customWidth="1"/>
    <col min="13829" max="13829" width="5.7109375" style="16" bestFit="1" customWidth="1"/>
    <col min="13830" max="13830" width="5.7109375" style="16" customWidth="1"/>
    <col min="13831" max="13831" width="5.5703125" style="16" bestFit="1" customWidth="1"/>
    <col min="13832" max="13832" width="5.7109375" style="16" customWidth="1"/>
    <col min="13833" max="13833" width="5.42578125" style="16" customWidth="1"/>
    <col min="13834" max="13834" width="5.28515625" style="16" customWidth="1"/>
    <col min="13835" max="13835" width="5.5703125" style="16" bestFit="1" customWidth="1"/>
    <col min="13836" max="13836" width="5.28515625" style="16" customWidth="1"/>
    <col min="13837" max="13839" width="5.42578125" style="16" bestFit="1" customWidth="1"/>
    <col min="13840" max="13840" width="3.7109375" style="16" customWidth="1"/>
    <col min="13841" max="13844" width="5.28515625" style="16" customWidth="1"/>
    <col min="13845" max="13847" width="5.42578125" style="16" bestFit="1" customWidth="1"/>
    <col min="13848" max="13848" width="6.42578125" style="16" bestFit="1" customWidth="1"/>
    <col min="13849" max="13849" width="5.42578125" style="16" customWidth="1"/>
    <col min="13850" max="13850" width="3.28515625" style="16" customWidth="1"/>
    <col min="13851" max="13851" width="5.140625" style="16" customWidth="1"/>
    <col min="13852" max="13852" width="5.7109375" style="16" customWidth="1"/>
    <col min="13853" max="13854" width="5.28515625" style="16" customWidth="1"/>
    <col min="13855" max="13855" width="5.5703125" style="16" customWidth="1"/>
    <col min="13856" max="13856" width="5.140625" style="16" customWidth="1"/>
    <col min="13857" max="13857" width="3.85546875" style="16" customWidth="1"/>
    <col min="13858" max="13858" width="6.140625" style="16" customWidth="1"/>
    <col min="13859" max="13859" width="5.42578125" style="16" bestFit="1" customWidth="1"/>
    <col min="13860" max="13860" width="4.28515625" style="16" customWidth="1"/>
    <col min="13861" max="13861" width="3.85546875" style="16" customWidth="1"/>
    <col min="13862" max="14080" width="11.42578125" style="16"/>
    <col min="14081" max="14081" width="4.28515625" style="16" bestFit="1" customWidth="1"/>
    <col min="14082" max="14082" width="11.42578125" style="16" customWidth="1"/>
    <col min="14083" max="14083" width="5" style="16" customWidth="1"/>
    <col min="14084" max="14084" width="5.140625" style="16" customWidth="1"/>
    <col min="14085" max="14085" width="5.7109375" style="16" bestFit="1" customWidth="1"/>
    <col min="14086" max="14086" width="5.7109375" style="16" customWidth="1"/>
    <col min="14087" max="14087" width="5.5703125" style="16" bestFit="1" customWidth="1"/>
    <col min="14088" max="14088" width="5.7109375" style="16" customWidth="1"/>
    <col min="14089" max="14089" width="5.42578125" style="16" customWidth="1"/>
    <col min="14090" max="14090" width="5.28515625" style="16" customWidth="1"/>
    <col min="14091" max="14091" width="5.5703125" style="16" bestFit="1" customWidth="1"/>
    <col min="14092" max="14092" width="5.28515625" style="16" customWidth="1"/>
    <col min="14093" max="14095" width="5.42578125" style="16" bestFit="1" customWidth="1"/>
    <col min="14096" max="14096" width="3.7109375" style="16" customWidth="1"/>
    <col min="14097" max="14100" width="5.28515625" style="16" customWidth="1"/>
    <col min="14101" max="14103" width="5.42578125" style="16" bestFit="1" customWidth="1"/>
    <col min="14104" max="14104" width="6.42578125" style="16" bestFit="1" customWidth="1"/>
    <col min="14105" max="14105" width="5.42578125" style="16" customWidth="1"/>
    <col min="14106" max="14106" width="3.28515625" style="16" customWidth="1"/>
    <col min="14107" max="14107" width="5.140625" style="16" customWidth="1"/>
    <col min="14108" max="14108" width="5.7109375" style="16" customWidth="1"/>
    <col min="14109" max="14110" width="5.28515625" style="16" customWidth="1"/>
    <col min="14111" max="14111" width="5.5703125" style="16" customWidth="1"/>
    <col min="14112" max="14112" width="5.140625" style="16" customWidth="1"/>
    <col min="14113" max="14113" width="3.85546875" style="16" customWidth="1"/>
    <col min="14114" max="14114" width="6.140625" style="16" customWidth="1"/>
    <col min="14115" max="14115" width="5.42578125" style="16" bestFit="1" customWidth="1"/>
    <col min="14116" max="14116" width="4.28515625" style="16" customWidth="1"/>
    <col min="14117" max="14117" width="3.85546875" style="16" customWidth="1"/>
    <col min="14118" max="14336" width="11.42578125" style="16"/>
    <col min="14337" max="14337" width="4.28515625" style="16" bestFit="1" customWidth="1"/>
    <col min="14338" max="14338" width="11.42578125" style="16" customWidth="1"/>
    <col min="14339" max="14339" width="5" style="16" customWidth="1"/>
    <col min="14340" max="14340" width="5.140625" style="16" customWidth="1"/>
    <col min="14341" max="14341" width="5.7109375" style="16" bestFit="1" customWidth="1"/>
    <col min="14342" max="14342" width="5.7109375" style="16" customWidth="1"/>
    <col min="14343" max="14343" width="5.5703125" style="16" bestFit="1" customWidth="1"/>
    <col min="14344" max="14344" width="5.7109375" style="16" customWidth="1"/>
    <col min="14345" max="14345" width="5.42578125" style="16" customWidth="1"/>
    <col min="14346" max="14346" width="5.28515625" style="16" customWidth="1"/>
    <col min="14347" max="14347" width="5.5703125" style="16" bestFit="1" customWidth="1"/>
    <col min="14348" max="14348" width="5.28515625" style="16" customWidth="1"/>
    <col min="14349" max="14351" width="5.42578125" style="16" bestFit="1" customWidth="1"/>
    <col min="14352" max="14352" width="3.7109375" style="16" customWidth="1"/>
    <col min="14353" max="14356" width="5.28515625" style="16" customWidth="1"/>
    <col min="14357" max="14359" width="5.42578125" style="16" bestFit="1" customWidth="1"/>
    <col min="14360" max="14360" width="6.42578125" style="16" bestFit="1" customWidth="1"/>
    <col min="14361" max="14361" width="5.42578125" style="16" customWidth="1"/>
    <col min="14362" max="14362" width="3.28515625" style="16" customWidth="1"/>
    <col min="14363" max="14363" width="5.140625" style="16" customWidth="1"/>
    <col min="14364" max="14364" width="5.7109375" style="16" customWidth="1"/>
    <col min="14365" max="14366" width="5.28515625" style="16" customWidth="1"/>
    <col min="14367" max="14367" width="5.5703125" style="16" customWidth="1"/>
    <col min="14368" max="14368" width="5.140625" style="16" customWidth="1"/>
    <col min="14369" max="14369" width="3.85546875" style="16" customWidth="1"/>
    <col min="14370" max="14370" width="6.140625" style="16" customWidth="1"/>
    <col min="14371" max="14371" width="5.42578125" style="16" bestFit="1" customWidth="1"/>
    <col min="14372" max="14372" width="4.28515625" style="16" customWidth="1"/>
    <col min="14373" max="14373" width="3.85546875" style="16" customWidth="1"/>
    <col min="14374" max="14592" width="11.42578125" style="16"/>
    <col min="14593" max="14593" width="4.28515625" style="16" bestFit="1" customWidth="1"/>
    <col min="14594" max="14594" width="11.42578125" style="16" customWidth="1"/>
    <col min="14595" max="14595" width="5" style="16" customWidth="1"/>
    <col min="14596" max="14596" width="5.140625" style="16" customWidth="1"/>
    <col min="14597" max="14597" width="5.7109375" style="16" bestFit="1" customWidth="1"/>
    <col min="14598" max="14598" width="5.7109375" style="16" customWidth="1"/>
    <col min="14599" max="14599" width="5.5703125" style="16" bestFit="1" customWidth="1"/>
    <col min="14600" max="14600" width="5.7109375" style="16" customWidth="1"/>
    <col min="14601" max="14601" width="5.42578125" style="16" customWidth="1"/>
    <col min="14602" max="14602" width="5.28515625" style="16" customWidth="1"/>
    <col min="14603" max="14603" width="5.5703125" style="16" bestFit="1" customWidth="1"/>
    <col min="14604" max="14604" width="5.28515625" style="16" customWidth="1"/>
    <col min="14605" max="14607" width="5.42578125" style="16" bestFit="1" customWidth="1"/>
    <col min="14608" max="14608" width="3.7109375" style="16" customWidth="1"/>
    <col min="14609" max="14612" width="5.28515625" style="16" customWidth="1"/>
    <col min="14613" max="14615" width="5.42578125" style="16" bestFit="1" customWidth="1"/>
    <col min="14616" max="14616" width="6.42578125" style="16" bestFit="1" customWidth="1"/>
    <col min="14617" max="14617" width="5.42578125" style="16" customWidth="1"/>
    <col min="14618" max="14618" width="3.28515625" style="16" customWidth="1"/>
    <col min="14619" max="14619" width="5.140625" style="16" customWidth="1"/>
    <col min="14620" max="14620" width="5.7109375" style="16" customWidth="1"/>
    <col min="14621" max="14622" width="5.28515625" style="16" customWidth="1"/>
    <col min="14623" max="14623" width="5.5703125" style="16" customWidth="1"/>
    <col min="14624" max="14624" width="5.140625" style="16" customWidth="1"/>
    <col min="14625" max="14625" width="3.85546875" style="16" customWidth="1"/>
    <col min="14626" max="14626" width="6.140625" style="16" customWidth="1"/>
    <col min="14627" max="14627" width="5.42578125" style="16" bestFit="1" customWidth="1"/>
    <col min="14628" max="14628" width="4.28515625" style="16" customWidth="1"/>
    <col min="14629" max="14629" width="3.85546875" style="16" customWidth="1"/>
    <col min="14630" max="14848" width="11.42578125" style="16"/>
    <col min="14849" max="14849" width="4.28515625" style="16" bestFit="1" customWidth="1"/>
    <col min="14850" max="14850" width="11.42578125" style="16" customWidth="1"/>
    <col min="14851" max="14851" width="5" style="16" customWidth="1"/>
    <col min="14852" max="14852" width="5.140625" style="16" customWidth="1"/>
    <col min="14853" max="14853" width="5.7109375" style="16" bestFit="1" customWidth="1"/>
    <col min="14854" max="14854" width="5.7109375" style="16" customWidth="1"/>
    <col min="14855" max="14855" width="5.5703125" style="16" bestFit="1" customWidth="1"/>
    <col min="14856" max="14856" width="5.7109375" style="16" customWidth="1"/>
    <col min="14857" max="14857" width="5.42578125" style="16" customWidth="1"/>
    <col min="14858" max="14858" width="5.28515625" style="16" customWidth="1"/>
    <col min="14859" max="14859" width="5.5703125" style="16" bestFit="1" customWidth="1"/>
    <col min="14860" max="14860" width="5.28515625" style="16" customWidth="1"/>
    <col min="14861" max="14863" width="5.42578125" style="16" bestFit="1" customWidth="1"/>
    <col min="14864" max="14864" width="3.7109375" style="16" customWidth="1"/>
    <col min="14865" max="14868" width="5.28515625" style="16" customWidth="1"/>
    <col min="14869" max="14871" width="5.42578125" style="16" bestFit="1" customWidth="1"/>
    <col min="14872" max="14872" width="6.42578125" style="16" bestFit="1" customWidth="1"/>
    <col min="14873" max="14873" width="5.42578125" style="16" customWidth="1"/>
    <col min="14874" max="14874" width="3.28515625" style="16" customWidth="1"/>
    <col min="14875" max="14875" width="5.140625" style="16" customWidth="1"/>
    <col min="14876" max="14876" width="5.7109375" style="16" customWidth="1"/>
    <col min="14877" max="14878" width="5.28515625" style="16" customWidth="1"/>
    <col min="14879" max="14879" width="5.5703125" style="16" customWidth="1"/>
    <col min="14880" max="14880" width="5.140625" style="16" customWidth="1"/>
    <col min="14881" max="14881" width="3.85546875" style="16" customWidth="1"/>
    <col min="14882" max="14882" width="6.140625" style="16" customWidth="1"/>
    <col min="14883" max="14883" width="5.42578125" style="16" bestFit="1" customWidth="1"/>
    <col min="14884" max="14884" width="4.28515625" style="16" customWidth="1"/>
    <col min="14885" max="14885" width="3.85546875" style="16" customWidth="1"/>
    <col min="14886" max="15104" width="11.42578125" style="16"/>
    <col min="15105" max="15105" width="4.28515625" style="16" bestFit="1" customWidth="1"/>
    <col min="15106" max="15106" width="11.42578125" style="16" customWidth="1"/>
    <col min="15107" max="15107" width="5" style="16" customWidth="1"/>
    <col min="15108" max="15108" width="5.140625" style="16" customWidth="1"/>
    <col min="15109" max="15109" width="5.7109375" style="16" bestFit="1" customWidth="1"/>
    <col min="15110" max="15110" width="5.7109375" style="16" customWidth="1"/>
    <col min="15111" max="15111" width="5.5703125" style="16" bestFit="1" customWidth="1"/>
    <col min="15112" max="15112" width="5.7109375" style="16" customWidth="1"/>
    <col min="15113" max="15113" width="5.42578125" style="16" customWidth="1"/>
    <col min="15114" max="15114" width="5.28515625" style="16" customWidth="1"/>
    <col min="15115" max="15115" width="5.5703125" style="16" bestFit="1" customWidth="1"/>
    <col min="15116" max="15116" width="5.28515625" style="16" customWidth="1"/>
    <col min="15117" max="15119" width="5.42578125" style="16" bestFit="1" customWidth="1"/>
    <col min="15120" max="15120" width="3.7109375" style="16" customWidth="1"/>
    <col min="15121" max="15124" width="5.28515625" style="16" customWidth="1"/>
    <col min="15125" max="15127" width="5.42578125" style="16" bestFit="1" customWidth="1"/>
    <col min="15128" max="15128" width="6.42578125" style="16" bestFit="1" customWidth="1"/>
    <col min="15129" max="15129" width="5.42578125" style="16" customWidth="1"/>
    <col min="15130" max="15130" width="3.28515625" style="16" customWidth="1"/>
    <col min="15131" max="15131" width="5.140625" style="16" customWidth="1"/>
    <col min="15132" max="15132" width="5.7109375" style="16" customWidth="1"/>
    <col min="15133" max="15134" width="5.28515625" style="16" customWidth="1"/>
    <col min="15135" max="15135" width="5.5703125" style="16" customWidth="1"/>
    <col min="15136" max="15136" width="5.140625" style="16" customWidth="1"/>
    <col min="15137" max="15137" width="3.85546875" style="16" customWidth="1"/>
    <col min="15138" max="15138" width="6.140625" style="16" customWidth="1"/>
    <col min="15139" max="15139" width="5.42578125" style="16" bestFit="1" customWidth="1"/>
    <col min="15140" max="15140" width="4.28515625" style="16" customWidth="1"/>
    <col min="15141" max="15141" width="3.85546875" style="16" customWidth="1"/>
    <col min="15142" max="15360" width="11.42578125" style="16"/>
    <col min="15361" max="15361" width="4.28515625" style="16" bestFit="1" customWidth="1"/>
    <col min="15362" max="15362" width="11.42578125" style="16" customWidth="1"/>
    <col min="15363" max="15363" width="5" style="16" customWidth="1"/>
    <col min="15364" max="15364" width="5.140625" style="16" customWidth="1"/>
    <col min="15365" max="15365" width="5.7109375" style="16" bestFit="1" customWidth="1"/>
    <col min="15366" max="15366" width="5.7109375" style="16" customWidth="1"/>
    <col min="15367" max="15367" width="5.5703125" style="16" bestFit="1" customWidth="1"/>
    <col min="15368" max="15368" width="5.7109375" style="16" customWidth="1"/>
    <col min="15369" max="15369" width="5.42578125" style="16" customWidth="1"/>
    <col min="15370" max="15370" width="5.28515625" style="16" customWidth="1"/>
    <col min="15371" max="15371" width="5.5703125" style="16" bestFit="1" customWidth="1"/>
    <col min="15372" max="15372" width="5.28515625" style="16" customWidth="1"/>
    <col min="15373" max="15375" width="5.42578125" style="16" bestFit="1" customWidth="1"/>
    <col min="15376" max="15376" width="3.7109375" style="16" customWidth="1"/>
    <col min="15377" max="15380" width="5.28515625" style="16" customWidth="1"/>
    <col min="15381" max="15383" width="5.42578125" style="16" bestFit="1" customWidth="1"/>
    <col min="15384" max="15384" width="6.42578125" style="16" bestFit="1" customWidth="1"/>
    <col min="15385" max="15385" width="5.42578125" style="16" customWidth="1"/>
    <col min="15386" max="15386" width="3.28515625" style="16" customWidth="1"/>
    <col min="15387" max="15387" width="5.140625" style="16" customWidth="1"/>
    <col min="15388" max="15388" width="5.7109375" style="16" customWidth="1"/>
    <col min="15389" max="15390" width="5.28515625" style="16" customWidth="1"/>
    <col min="15391" max="15391" width="5.5703125" style="16" customWidth="1"/>
    <col min="15392" max="15392" width="5.140625" style="16" customWidth="1"/>
    <col min="15393" max="15393" width="3.85546875" style="16" customWidth="1"/>
    <col min="15394" max="15394" width="6.140625" style="16" customWidth="1"/>
    <col min="15395" max="15395" width="5.42578125" style="16" bestFit="1" customWidth="1"/>
    <col min="15396" max="15396" width="4.28515625" style="16" customWidth="1"/>
    <col min="15397" max="15397" width="3.85546875" style="16" customWidth="1"/>
    <col min="15398" max="15616" width="11.42578125" style="16"/>
    <col min="15617" max="15617" width="4.28515625" style="16" bestFit="1" customWidth="1"/>
    <col min="15618" max="15618" width="11.42578125" style="16" customWidth="1"/>
    <col min="15619" max="15619" width="5" style="16" customWidth="1"/>
    <col min="15620" max="15620" width="5.140625" style="16" customWidth="1"/>
    <col min="15621" max="15621" width="5.7109375" style="16" bestFit="1" customWidth="1"/>
    <col min="15622" max="15622" width="5.7109375" style="16" customWidth="1"/>
    <col min="15623" max="15623" width="5.5703125" style="16" bestFit="1" customWidth="1"/>
    <col min="15624" max="15624" width="5.7109375" style="16" customWidth="1"/>
    <col min="15625" max="15625" width="5.42578125" style="16" customWidth="1"/>
    <col min="15626" max="15626" width="5.28515625" style="16" customWidth="1"/>
    <col min="15627" max="15627" width="5.5703125" style="16" bestFit="1" customWidth="1"/>
    <col min="15628" max="15628" width="5.28515625" style="16" customWidth="1"/>
    <col min="15629" max="15631" width="5.42578125" style="16" bestFit="1" customWidth="1"/>
    <col min="15632" max="15632" width="3.7109375" style="16" customWidth="1"/>
    <col min="15633" max="15636" width="5.28515625" style="16" customWidth="1"/>
    <col min="15637" max="15639" width="5.42578125" style="16" bestFit="1" customWidth="1"/>
    <col min="15640" max="15640" width="6.42578125" style="16" bestFit="1" customWidth="1"/>
    <col min="15641" max="15641" width="5.42578125" style="16" customWidth="1"/>
    <col min="15642" max="15642" width="3.28515625" style="16" customWidth="1"/>
    <col min="15643" max="15643" width="5.140625" style="16" customWidth="1"/>
    <col min="15644" max="15644" width="5.7109375" style="16" customWidth="1"/>
    <col min="15645" max="15646" width="5.28515625" style="16" customWidth="1"/>
    <col min="15647" max="15647" width="5.5703125" style="16" customWidth="1"/>
    <col min="15648" max="15648" width="5.140625" style="16" customWidth="1"/>
    <col min="15649" max="15649" width="3.85546875" style="16" customWidth="1"/>
    <col min="15650" max="15650" width="6.140625" style="16" customWidth="1"/>
    <col min="15651" max="15651" width="5.42578125" style="16" bestFit="1" customWidth="1"/>
    <col min="15652" max="15652" width="4.28515625" style="16" customWidth="1"/>
    <col min="15653" max="15653" width="3.85546875" style="16" customWidth="1"/>
    <col min="15654" max="15872" width="11.42578125" style="16"/>
    <col min="15873" max="15873" width="4.28515625" style="16" bestFit="1" customWidth="1"/>
    <col min="15874" max="15874" width="11.42578125" style="16" customWidth="1"/>
    <col min="15875" max="15875" width="5" style="16" customWidth="1"/>
    <col min="15876" max="15876" width="5.140625" style="16" customWidth="1"/>
    <col min="15877" max="15877" width="5.7109375" style="16" bestFit="1" customWidth="1"/>
    <col min="15878" max="15878" width="5.7109375" style="16" customWidth="1"/>
    <col min="15879" max="15879" width="5.5703125" style="16" bestFit="1" customWidth="1"/>
    <col min="15880" max="15880" width="5.7109375" style="16" customWidth="1"/>
    <col min="15881" max="15881" width="5.42578125" style="16" customWidth="1"/>
    <col min="15882" max="15882" width="5.28515625" style="16" customWidth="1"/>
    <col min="15883" max="15883" width="5.5703125" style="16" bestFit="1" customWidth="1"/>
    <col min="15884" max="15884" width="5.28515625" style="16" customWidth="1"/>
    <col min="15885" max="15887" width="5.42578125" style="16" bestFit="1" customWidth="1"/>
    <col min="15888" max="15888" width="3.7109375" style="16" customWidth="1"/>
    <col min="15889" max="15892" width="5.28515625" style="16" customWidth="1"/>
    <col min="15893" max="15895" width="5.42578125" style="16" bestFit="1" customWidth="1"/>
    <col min="15896" max="15896" width="6.42578125" style="16" bestFit="1" customWidth="1"/>
    <col min="15897" max="15897" width="5.42578125" style="16" customWidth="1"/>
    <col min="15898" max="15898" width="3.28515625" style="16" customWidth="1"/>
    <col min="15899" max="15899" width="5.140625" style="16" customWidth="1"/>
    <col min="15900" max="15900" width="5.7109375" style="16" customWidth="1"/>
    <col min="15901" max="15902" width="5.28515625" style="16" customWidth="1"/>
    <col min="15903" max="15903" width="5.5703125" style="16" customWidth="1"/>
    <col min="15904" max="15904" width="5.140625" style="16" customWidth="1"/>
    <col min="15905" max="15905" width="3.85546875" style="16" customWidth="1"/>
    <col min="15906" max="15906" width="6.140625" style="16" customWidth="1"/>
    <col min="15907" max="15907" width="5.42578125" style="16" bestFit="1" customWidth="1"/>
    <col min="15908" max="15908" width="4.28515625" style="16" customWidth="1"/>
    <col min="15909" max="15909" width="3.85546875" style="16" customWidth="1"/>
    <col min="15910" max="16128" width="11.42578125" style="16"/>
    <col min="16129" max="16129" width="4.28515625" style="16" bestFit="1" customWidth="1"/>
    <col min="16130" max="16130" width="11.42578125" style="16" customWidth="1"/>
    <col min="16131" max="16131" width="5" style="16" customWidth="1"/>
    <col min="16132" max="16132" width="5.140625" style="16" customWidth="1"/>
    <col min="16133" max="16133" width="5.7109375" style="16" bestFit="1" customWidth="1"/>
    <col min="16134" max="16134" width="5.7109375" style="16" customWidth="1"/>
    <col min="16135" max="16135" width="5.5703125" style="16" bestFit="1" customWidth="1"/>
    <col min="16136" max="16136" width="5.7109375" style="16" customWidth="1"/>
    <col min="16137" max="16137" width="5.42578125" style="16" customWidth="1"/>
    <col min="16138" max="16138" width="5.28515625" style="16" customWidth="1"/>
    <col min="16139" max="16139" width="5.5703125" style="16" bestFit="1" customWidth="1"/>
    <col min="16140" max="16140" width="5.28515625" style="16" customWidth="1"/>
    <col min="16141" max="16143" width="5.42578125" style="16" bestFit="1" customWidth="1"/>
    <col min="16144" max="16144" width="3.7109375" style="16" customWidth="1"/>
    <col min="16145" max="16148" width="5.28515625" style="16" customWidth="1"/>
    <col min="16149" max="16151" width="5.42578125" style="16" bestFit="1" customWidth="1"/>
    <col min="16152" max="16152" width="6.42578125" style="16" bestFit="1" customWidth="1"/>
    <col min="16153" max="16153" width="5.42578125" style="16" customWidth="1"/>
    <col min="16154" max="16154" width="3.28515625" style="16" customWidth="1"/>
    <col min="16155" max="16155" width="5.140625" style="16" customWidth="1"/>
    <col min="16156" max="16156" width="5.7109375" style="16" customWidth="1"/>
    <col min="16157" max="16158" width="5.28515625" style="16" customWidth="1"/>
    <col min="16159" max="16159" width="5.5703125" style="16" customWidth="1"/>
    <col min="16160" max="16160" width="5.140625" style="16" customWidth="1"/>
    <col min="16161" max="16161" width="3.85546875" style="16" customWidth="1"/>
    <col min="16162" max="16162" width="6.140625" style="16" customWidth="1"/>
    <col min="16163" max="16163" width="5.42578125" style="16" bestFit="1" customWidth="1"/>
    <col min="16164" max="16164" width="4.28515625" style="16" customWidth="1"/>
    <col min="16165" max="16165" width="3.85546875" style="16" customWidth="1"/>
    <col min="16166" max="16384" width="11.42578125" style="16"/>
  </cols>
  <sheetData>
    <row r="1" spans="1:48" s="17" customFormat="1" ht="12">
      <c r="A1" s="440" t="s">
        <v>6</v>
      </c>
      <c r="B1" s="440"/>
      <c r="C1" s="375" t="str">
        <f>IF(المدخلات!I2&lt;&gt;"",المدخلات!I2,"")</f>
        <v/>
      </c>
      <c r="D1" s="375"/>
      <c r="E1" s="375"/>
      <c r="F1" s="375"/>
      <c r="G1" s="75"/>
      <c r="H1" s="440" t="s">
        <v>7</v>
      </c>
      <c r="I1" s="440"/>
      <c r="J1" s="375" t="str">
        <f>IF(المدخلات!I3&lt;&gt;"",المدخلات!I3,"")</f>
        <v/>
      </c>
      <c r="K1" s="375"/>
      <c r="L1" s="375"/>
      <c r="M1" s="375"/>
      <c r="N1" s="75"/>
      <c r="O1" s="440" t="s">
        <v>8</v>
      </c>
      <c r="P1" s="440"/>
      <c r="Q1" s="375" t="str">
        <f>IF(المدخلات!I4&lt;&gt;"",المدخلات!I4,"")</f>
        <v/>
      </c>
      <c r="R1" s="375"/>
      <c r="S1" s="375"/>
      <c r="T1" s="75"/>
      <c r="U1" s="440" t="s">
        <v>9</v>
      </c>
      <c r="V1" s="440"/>
      <c r="W1" s="375" t="str">
        <f>IF(المدخلات!I5&lt;&gt;"",المدخلات!I5,"")</f>
        <v>2019-2018</v>
      </c>
      <c r="X1" s="375"/>
      <c r="Y1" s="375"/>
      <c r="Z1" s="75"/>
      <c r="AA1" s="75"/>
      <c r="AB1" s="75"/>
    </row>
    <row r="2" spans="1:48" s="79" customFormat="1" ht="8.25" customHeight="1">
      <c r="A2" s="76"/>
      <c r="B2" s="53"/>
      <c r="C2" s="53"/>
      <c r="D2" s="77"/>
      <c r="E2" s="77"/>
      <c r="F2" s="77"/>
      <c r="G2" s="77"/>
      <c r="H2" s="53"/>
      <c r="I2" s="77"/>
      <c r="J2" s="77"/>
      <c r="K2" s="77"/>
      <c r="L2" s="77"/>
      <c r="M2" s="77"/>
      <c r="N2" s="77"/>
      <c r="O2" s="53"/>
      <c r="P2" s="76"/>
      <c r="Q2" s="53"/>
      <c r="R2" s="53"/>
      <c r="S2" s="77"/>
      <c r="T2" s="77"/>
      <c r="U2" s="77"/>
      <c r="V2" s="53"/>
      <c r="W2" s="76"/>
      <c r="X2" s="53"/>
      <c r="Y2" s="77"/>
      <c r="Z2" s="77"/>
      <c r="AA2" s="78"/>
      <c r="AB2" s="77"/>
      <c r="AC2" s="77"/>
    </row>
    <row r="3" spans="1:48" s="17" customFormat="1" ht="12">
      <c r="B3" s="74"/>
      <c r="C3" s="74"/>
      <c r="D3" s="376" t="s">
        <v>16</v>
      </c>
      <c r="E3" s="376"/>
      <c r="F3" s="376"/>
      <c r="G3" s="376"/>
      <c r="H3" s="376"/>
      <c r="I3" s="376"/>
      <c r="J3" s="376"/>
      <c r="K3" s="377" t="s">
        <v>66</v>
      </c>
      <c r="L3" s="377"/>
      <c r="M3" s="377"/>
      <c r="N3" s="377"/>
      <c r="O3" s="377"/>
      <c r="P3" s="377"/>
      <c r="Q3" s="381" t="s">
        <v>18</v>
      </c>
      <c r="R3" s="382"/>
      <c r="S3" s="382"/>
      <c r="T3" s="382"/>
      <c r="U3" s="382"/>
      <c r="V3" s="382"/>
      <c r="W3" s="383"/>
      <c r="X3" s="378" t="s">
        <v>120</v>
      </c>
      <c r="Y3" s="379"/>
      <c r="Z3" s="379"/>
      <c r="AA3" s="379"/>
      <c r="AB3" s="379"/>
      <c r="AC3" s="380"/>
      <c r="AD3" s="371" t="s">
        <v>19</v>
      </c>
      <c r="AE3" s="371"/>
      <c r="AF3" s="371"/>
      <c r="AG3" s="371"/>
    </row>
    <row r="4" spans="1:48" s="116" customFormat="1" ht="37.5" customHeight="1">
      <c r="A4" s="102" t="s">
        <v>0</v>
      </c>
      <c r="B4" s="103" t="s">
        <v>105</v>
      </c>
      <c r="C4" s="102" t="s">
        <v>20</v>
      </c>
      <c r="D4" s="104" t="s">
        <v>21</v>
      </c>
      <c r="E4" s="105" t="s">
        <v>22</v>
      </c>
      <c r="F4" s="105" t="s">
        <v>23</v>
      </c>
      <c r="G4" s="105" t="s">
        <v>24</v>
      </c>
      <c r="H4" s="106" t="s">
        <v>25</v>
      </c>
      <c r="I4" s="106" t="s">
        <v>26</v>
      </c>
      <c r="J4" s="107" t="s">
        <v>27</v>
      </c>
      <c r="K4" s="108" t="s">
        <v>28</v>
      </c>
      <c r="L4" s="109" t="s">
        <v>29</v>
      </c>
      <c r="M4" s="109" t="s">
        <v>30</v>
      </c>
      <c r="N4" s="106" t="s">
        <v>25</v>
      </c>
      <c r="O4" s="106" t="s">
        <v>26</v>
      </c>
      <c r="P4" s="107" t="s">
        <v>27</v>
      </c>
      <c r="Q4" s="110" t="s">
        <v>31</v>
      </c>
      <c r="R4" s="111" t="s">
        <v>32</v>
      </c>
      <c r="S4" s="111" t="s">
        <v>33</v>
      </c>
      <c r="T4" s="111" t="s">
        <v>34</v>
      </c>
      <c r="U4" s="106" t="s">
        <v>25</v>
      </c>
      <c r="V4" s="106" t="s">
        <v>26</v>
      </c>
      <c r="W4" s="112" t="s">
        <v>27</v>
      </c>
      <c r="X4" s="114" t="s">
        <v>71</v>
      </c>
      <c r="Y4" s="114" t="s">
        <v>36</v>
      </c>
      <c r="Z4" s="115" t="s">
        <v>72</v>
      </c>
      <c r="AA4" s="106" t="s">
        <v>25</v>
      </c>
      <c r="AB4" s="106" t="s">
        <v>26</v>
      </c>
      <c r="AC4" s="106" t="s">
        <v>27</v>
      </c>
      <c r="AD4" s="106" t="s">
        <v>38</v>
      </c>
      <c r="AE4" s="106" t="s">
        <v>39</v>
      </c>
      <c r="AF4" s="106" t="s">
        <v>40</v>
      </c>
      <c r="AG4" s="113" t="s">
        <v>41</v>
      </c>
      <c r="AI4" s="195" t="s">
        <v>0</v>
      </c>
      <c r="AJ4" s="196" t="s">
        <v>105</v>
      </c>
      <c r="AK4" s="195" t="s">
        <v>102</v>
      </c>
      <c r="AL4" s="195" t="s">
        <v>121</v>
      </c>
      <c r="AM4" s="195" t="s">
        <v>103</v>
      </c>
      <c r="AN4" s="197"/>
      <c r="AO4" s="197"/>
      <c r="AP4" s="194"/>
      <c r="AQ4" s="197"/>
      <c r="AR4" s="197"/>
      <c r="AS4" s="197"/>
      <c r="AT4" s="130"/>
      <c r="AU4" s="130"/>
      <c r="AV4" s="130"/>
    </row>
    <row r="5" spans="1:48" s="81" customFormat="1">
      <c r="A5" s="82">
        <f>IF(المدخلات!C2&lt;&gt;0,المدخلات!C2,"")</f>
        <v>1</v>
      </c>
      <c r="B5" s="26" t="str">
        <f>IF(المدخلات!D2&lt;&gt;"",المدخلات!D2,"")</f>
        <v/>
      </c>
      <c r="C5" s="27" t="str">
        <f>IF(المدخلات!E2&lt;&gt;"",المدخلات!E2,"")</f>
        <v/>
      </c>
      <c r="D5" s="28"/>
      <c r="E5" s="28"/>
      <c r="F5" s="28"/>
      <c r="G5" s="28"/>
      <c r="H5" s="29">
        <f>IF(A5&lt;&gt;"",SUM(D5:G5),"")</f>
        <v>0</v>
      </c>
      <c r="I5" s="30">
        <f>IF(A5&lt;&gt;"",(D5+E5+F5+G5)/4,"")</f>
        <v>0</v>
      </c>
      <c r="J5" s="31">
        <f>IF(A5&lt;&gt;"",RANK(I5,I$5:I$44,0),"")</f>
        <v>1</v>
      </c>
      <c r="K5" s="28"/>
      <c r="L5" s="28"/>
      <c r="M5" s="28"/>
      <c r="N5" s="29">
        <f>IF(A5&lt;&gt;"",SUM(K5:M5),"")</f>
        <v>0</v>
      </c>
      <c r="O5" s="30">
        <f>IF(A5&lt;&gt;"",(K5+L5+M5)/3,"")</f>
        <v>0</v>
      </c>
      <c r="P5" s="31">
        <f>IF(A5&lt;&gt;"",RANK(O5,O$5:O$44,0),"")</f>
        <v>1</v>
      </c>
      <c r="Q5" s="28"/>
      <c r="R5" s="28"/>
      <c r="S5" s="28"/>
      <c r="T5" s="28"/>
      <c r="U5" s="29">
        <f t="shared" ref="U5:U44" si="0">IF(A5&lt;&gt;"",IF(T5&lt;&gt;7.77,SUM(Q5:T5),SUM(Q5:S5)),"")</f>
        <v>0</v>
      </c>
      <c r="V5" s="30">
        <f>IF(A5&lt;&gt;"",IF(T5=7.77,U5/3,U5/4),"")</f>
        <v>0</v>
      </c>
      <c r="W5" s="32">
        <f t="shared" ref="W5:W44" si="1">IF(A5&lt;&gt;"",RANK(V5,V$5:V$44,0),"")</f>
        <v>1</v>
      </c>
      <c r="X5" s="33"/>
      <c r="Y5" s="33"/>
      <c r="Z5" s="33"/>
      <c r="AA5" s="34">
        <f t="shared" ref="AA5:AA44" si="2">IF(A5&lt;&gt;"",SUM(X5:Z5),"")</f>
        <v>0</v>
      </c>
      <c r="AB5" s="34">
        <f t="shared" ref="AB5:AB44" si="3">IF(A5&lt;&gt;"",AA5/3,"")</f>
        <v>0</v>
      </c>
      <c r="AC5" s="35">
        <f t="shared" ref="AC5:AC44" si="4">IF(A5&lt;&gt;"",RANK(AB5,AB$5:AB$44,0),"")</f>
        <v>1</v>
      </c>
      <c r="AD5" s="34">
        <f t="shared" ref="AD5:AD44" si="5">IF(A5&lt;&gt;"",I5*2+O5*2+V5+AB5*1.5,"")</f>
        <v>0</v>
      </c>
      <c r="AE5" s="34">
        <f t="shared" ref="AE5:AE44" si="6">IF(A5&lt;&gt;"",(I5*2+O5*2+V5+AB5*1.5)/6.5,"")</f>
        <v>0</v>
      </c>
      <c r="AF5" s="36">
        <f t="shared" ref="AF5:AF44" si="7">IF(A5&lt;&gt;"",RANK(AE5,AE$5:AE$44,0),"")</f>
        <v>1</v>
      </c>
      <c r="AG5" s="37" t="str">
        <f t="shared" ref="AG5:AG44" si="8">IF(A5&lt;&gt;"",IF(AE5&gt;=16,"شكر",IF(AE5&gt;=15,"شرف",IF(AE5&gt;=14,"تشجيع",IF(AE5&gt;=13,"رضا","")))),"")</f>
        <v/>
      </c>
      <c r="AI5" s="198">
        <f>ثلاثي3!A5</f>
        <v>1</v>
      </c>
      <c r="AJ5" s="207" t="str">
        <f>ثلاثي3!B5</f>
        <v/>
      </c>
      <c r="AK5" s="199">
        <f>(ثلاثي1!AE5+1.5*ثلاثي2!AE5+2*ثلاثي3!AE5)/4.5</f>
        <v>0</v>
      </c>
      <c r="AL5" s="199">
        <f>((ثلاثي1!E5+ثلاثي2!E5+ثلاثي3!E5)/3+(ثلاثي1!K5+ثلاثي2!K5+ثلاثي3!K5)/3+(ثلاثي1!Y5+ثلاثي2!Y5+ثلاثي3!Y5)/3)/3</f>
        <v>0</v>
      </c>
      <c r="AM5" s="200" t="str">
        <f>IF(AK5&gt;=10,"يرتقي",IF(AND(AK5&gt;=9,AL5&gt;=9),"يرتقي بالإسعاف",""))</f>
        <v/>
      </c>
      <c r="AN5" s="194"/>
      <c r="AO5" s="441" t="s">
        <v>104</v>
      </c>
      <c r="AP5" s="441"/>
      <c r="AQ5" s="441"/>
      <c r="AR5" s="441"/>
      <c r="AS5" s="194"/>
      <c r="AT5" s="197"/>
      <c r="AU5" s="197"/>
      <c r="AV5" s="197"/>
    </row>
    <row r="6" spans="1:48" s="81" customFormat="1" ht="15" customHeight="1">
      <c r="A6" s="82">
        <f>IF(المدخلات!C3&lt;&gt;0,المدخلات!C3,"")</f>
        <v>2</v>
      </c>
      <c r="B6" s="26" t="str">
        <f>IF(المدخلات!D3&lt;&gt;"",المدخلات!D3,"")</f>
        <v/>
      </c>
      <c r="C6" s="27" t="str">
        <f>IF(المدخلات!E3&lt;&gt;"",المدخلات!E3,"")</f>
        <v/>
      </c>
      <c r="D6" s="28"/>
      <c r="E6" s="28"/>
      <c r="F6" s="28"/>
      <c r="G6" s="28"/>
      <c r="H6" s="29">
        <f t="shared" ref="H6:H44" si="9">IF(A6&lt;&gt;"",SUM(D6:G6),"")</f>
        <v>0</v>
      </c>
      <c r="I6" s="30">
        <f t="shared" ref="I6:I44" si="10">IF(A6&lt;&gt;"",(D6+E6+F6+G6)/4,"")</f>
        <v>0</v>
      </c>
      <c r="J6" s="31">
        <f t="shared" ref="J6:J44" si="11">IF(A6&lt;&gt;"",RANK(I6,I$5:I$44,0),"")</f>
        <v>1</v>
      </c>
      <c r="K6" s="28"/>
      <c r="L6" s="28"/>
      <c r="M6" s="28"/>
      <c r="N6" s="29">
        <f t="shared" ref="N6:N39" si="12">IF(A6&lt;&gt;"",SUM(K6:M6),"")</f>
        <v>0</v>
      </c>
      <c r="O6" s="30">
        <f t="shared" ref="O6:O44" si="13">IF(A6&lt;&gt;"",(K6+L6+M6)/3,"")</f>
        <v>0</v>
      </c>
      <c r="P6" s="31">
        <f t="shared" ref="P6:P44" si="14">IF(A6&lt;&gt;"",RANK(O6,O$5:O$44,0),"")</f>
        <v>1</v>
      </c>
      <c r="Q6" s="28"/>
      <c r="R6" s="28"/>
      <c r="S6" s="28"/>
      <c r="T6" s="28"/>
      <c r="U6" s="29">
        <f t="shared" si="0"/>
        <v>0</v>
      </c>
      <c r="V6" s="30">
        <f t="shared" ref="V6:V44" si="15">IF(A6&lt;&gt;"",IF(T6=7.77,U6/3,U6/4),"")</f>
        <v>0</v>
      </c>
      <c r="W6" s="32">
        <f t="shared" si="1"/>
        <v>1</v>
      </c>
      <c r="X6" s="33"/>
      <c r="Y6" s="33"/>
      <c r="Z6" s="33"/>
      <c r="AA6" s="34">
        <f t="shared" si="2"/>
        <v>0</v>
      </c>
      <c r="AB6" s="34">
        <f t="shared" si="3"/>
        <v>0</v>
      </c>
      <c r="AC6" s="35">
        <f t="shared" si="4"/>
        <v>1</v>
      </c>
      <c r="AD6" s="34">
        <f t="shared" si="5"/>
        <v>0</v>
      </c>
      <c r="AE6" s="34">
        <f t="shared" si="6"/>
        <v>0</v>
      </c>
      <c r="AF6" s="36">
        <f t="shared" si="7"/>
        <v>1</v>
      </c>
      <c r="AG6" s="37" t="str">
        <f t="shared" si="8"/>
        <v/>
      </c>
      <c r="AI6" s="198">
        <f>ثلاثي3!A6</f>
        <v>2</v>
      </c>
      <c r="AJ6" s="207" t="str">
        <f>ثلاثي3!B6</f>
        <v/>
      </c>
      <c r="AK6" s="199">
        <f>(ثلاثي1!AE6+1.5*ثلاثي2!AE6+2*ثلاثي3!AE6)/4.5</f>
        <v>0</v>
      </c>
      <c r="AL6" s="199">
        <f>((ثلاثي1!E6+ثلاثي2!E6+ثلاثي3!E6)/3+(ثلاثي1!K6+ثلاثي2!K6+ثلاثي3!K6)/3+(ثلاثي1!Y6+ثلاثي2!Y6+ثلاثي3!Y6)/3)/3</f>
        <v>0</v>
      </c>
      <c r="AM6" s="200" t="str">
        <f t="shared" ref="AM6:AM44" si="16">IF(AK6&gt;=10,"يرتقي",IF(AND(AK6&gt;=9,AL6&gt;=9),"يرتقي بالإسعاف",""))</f>
        <v/>
      </c>
      <c r="AN6" s="194"/>
      <c r="AO6" s="243"/>
      <c r="AP6" s="244" t="s">
        <v>60</v>
      </c>
      <c r="AQ6" s="244" t="s">
        <v>61</v>
      </c>
      <c r="AR6" s="243" t="s">
        <v>62</v>
      </c>
      <c r="AS6" s="194"/>
      <c r="AT6" s="194"/>
      <c r="AU6" s="197"/>
      <c r="AV6" s="197"/>
    </row>
    <row r="7" spans="1:48" s="81" customFormat="1">
      <c r="A7" s="82">
        <f>IF(المدخلات!C4&lt;&gt;0,المدخلات!C4,"")</f>
        <v>3</v>
      </c>
      <c r="B7" s="26" t="str">
        <f>IF(المدخلات!D4&lt;&gt;"",المدخلات!D4,"")</f>
        <v/>
      </c>
      <c r="C7" s="27" t="str">
        <f>IF(المدخلات!E4&lt;&gt;"",المدخلات!E4,"")</f>
        <v/>
      </c>
      <c r="D7" s="28"/>
      <c r="E7" s="28"/>
      <c r="F7" s="28"/>
      <c r="G7" s="28"/>
      <c r="H7" s="29">
        <f t="shared" si="9"/>
        <v>0</v>
      </c>
      <c r="I7" s="30">
        <f t="shared" si="10"/>
        <v>0</v>
      </c>
      <c r="J7" s="31">
        <f t="shared" si="11"/>
        <v>1</v>
      </c>
      <c r="K7" s="28"/>
      <c r="L7" s="28"/>
      <c r="M7" s="28"/>
      <c r="N7" s="29">
        <f t="shared" si="12"/>
        <v>0</v>
      </c>
      <c r="O7" s="30">
        <f t="shared" si="13"/>
        <v>0</v>
      </c>
      <c r="P7" s="31">
        <f t="shared" si="14"/>
        <v>1</v>
      </c>
      <c r="Q7" s="28"/>
      <c r="R7" s="28"/>
      <c r="S7" s="28"/>
      <c r="T7" s="28"/>
      <c r="U7" s="29">
        <f t="shared" si="0"/>
        <v>0</v>
      </c>
      <c r="V7" s="30">
        <f t="shared" si="15"/>
        <v>0</v>
      </c>
      <c r="W7" s="32">
        <f t="shared" si="1"/>
        <v>1</v>
      </c>
      <c r="X7" s="33"/>
      <c r="Y7" s="33"/>
      <c r="Z7" s="33"/>
      <c r="AA7" s="34">
        <f t="shared" si="2"/>
        <v>0</v>
      </c>
      <c r="AB7" s="34">
        <f t="shared" si="3"/>
        <v>0</v>
      </c>
      <c r="AC7" s="35">
        <f t="shared" si="4"/>
        <v>1</v>
      </c>
      <c r="AD7" s="34">
        <f t="shared" si="5"/>
        <v>0</v>
      </c>
      <c r="AE7" s="34">
        <f t="shared" si="6"/>
        <v>0</v>
      </c>
      <c r="AF7" s="36">
        <f t="shared" si="7"/>
        <v>1</v>
      </c>
      <c r="AG7" s="37" t="str">
        <f t="shared" si="8"/>
        <v/>
      </c>
      <c r="AI7" s="198">
        <f>ثلاثي3!A7</f>
        <v>3</v>
      </c>
      <c r="AJ7" s="207" t="str">
        <f>ثلاثي3!B7</f>
        <v/>
      </c>
      <c r="AK7" s="199">
        <f>(ثلاثي1!AE7+1.5*ثلاثي2!AE7+2*ثلاثي3!AE7)/4.5</f>
        <v>0</v>
      </c>
      <c r="AL7" s="199">
        <f>((ثلاثي1!E7+ثلاثي2!E7+ثلاثي3!E7)/3+(ثلاثي1!K7+ثلاثي2!K7+ثلاثي3!K7)/3+(ثلاثي1!Y7+ثلاثي2!Y7+ثلاثي3!Y7)/3)/3</f>
        <v>0</v>
      </c>
      <c r="AM7" s="200" t="str">
        <f t="shared" si="16"/>
        <v/>
      </c>
      <c r="AN7" s="194"/>
      <c r="AO7" s="243" t="s">
        <v>63</v>
      </c>
      <c r="AP7" s="245">
        <f>COUNTIFS(C5:C44,"أنثى",AK5:AK44,"&lt;10")</f>
        <v>0</v>
      </c>
      <c r="AQ7" s="245">
        <f>COUNTIFS(C5:C44,"أنثى",AK5:AK44,"&gt;=10")</f>
        <v>0</v>
      </c>
      <c r="AR7" s="245">
        <f>SUM(AP7:AQ7)</f>
        <v>0</v>
      </c>
      <c r="AS7" s="194"/>
      <c r="AT7" s="194"/>
      <c r="AU7" s="194"/>
      <c r="AV7" s="194"/>
    </row>
    <row r="8" spans="1:48" s="81" customFormat="1">
      <c r="A8" s="82">
        <f>IF(المدخلات!C5&lt;&gt;0,المدخلات!C5,"")</f>
        <v>4</v>
      </c>
      <c r="B8" s="26" t="str">
        <f>IF(المدخلات!D5&lt;&gt;"",المدخلات!D5,"")</f>
        <v/>
      </c>
      <c r="C8" s="27" t="str">
        <f>IF(المدخلات!E5&lt;&gt;"",المدخلات!E5,"")</f>
        <v/>
      </c>
      <c r="D8" s="28"/>
      <c r="E8" s="28"/>
      <c r="F8" s="28"/>
      <c r="G8" s="28"/>
      <c r="H8" s="29">
        <f t="shared" si="9"/>
        <v>0</v>
      </c>
      <c r="I8" s="30">
        <f t="shared" si="10"/>
        <v>0</v>
      </c>
      <c r="J8" s="31">
        <f t="shared" si="11"/>
        <v>1</v>
      </c>
      <c r="K8" s="28"/>
      <c r="L8" s="28"/>
      <c r="M8" s="28"/>
      <c r="N8" s="29">
        <f t="shared" si="12"/>
        <v>0</v>
      </c>
      <c r="O8" s="30">
        <f t="shared" si="13"/>
        <v>0</v>
      </c>
      <c r="P8" s="31">
        <f t="shared" si="14"/>
        <v>1</v>
      </c>
      <c r="Q8" s="28"/>
      <c r="R8" s="28"/>
      <c r="S8" s="28"/>
      <c r="T8" s="28"/>
      <c r="U8" s="29">
        <f t="shared" si="0"/>
        <v>0</v>
      </c>
      <c r="V8" s="30">
        <f t="shared" si="15"/>
        <v>0</v>
      </c>
      <c r="W8" s="32">
        <f t="shared" si="1"/>
        <v>1</v>
      </c>
      <c r="X8" s="33"/>
      <c r="Y8" s="33"/>
      <c r="Z8" s="33"/>
      <c r="AA8" s="34">
        <f t="shared" si="2"/>
        <v>0</v>
      </c>
      <c r="AB8" s="34">
        <f t="shared" si="3"/>
        <v>0</v>
      </c>
      <c r="AC8" s="35">
        <f t="shared" si="4"/>
        <v>1</v>
      </c>
      <c r="AD8" s="34">
        <f t="shared" si="5"/>
        <v>0</v>
      </c>
      <c r="AE8" s="34">
        <f t="shared" si="6"/>
        <v>0</v>
      </c>
      <c r="AF8" s="36">
        <f t="shared" si="7"/>
        <v>1</v>
      </c>
      <c r="AG8" s="37" t="str">
        <f t="shared" si="8"/>
        <v/>
      </c>
      <c r="AI8" s="198">
        <f>ثلاثي3!A8</f>
        <v>4</v>
      </c>
      <c r="AJ8" s="207" t="str">
        <f>ثلاثي3!B8</f>
        <v/>
      </c>
      <c r="AK8" s="199">
        <f>(ثلاثي1!AE8+1.5*ثلاثي2!AE8+2*ثلاثي3!AE8)/4.5</f>
        <v>0</v>
      </c>
      <c r="AL8" s="199">
        <f>((ثلاثي1!E8+ثلاثي2!E8+ثلاثي3!E8)/3+(ثلاثي1!K8+ثلاثي2!K8+ثلاثي3!K8)/3+(ثلاثي1!Y8+ثلاثي2!Y8+ثلاثي3!Y8)/3)/3</f>
        <v>0</v>
      </c>
      <c r="AM8" s="200" t="str">
        <f t="shared" si="16"/>
        <v/>
      </c>
      <c r="AN8" s="194"/>
      <c r="AO8" s="243" t="s">
        <v>64</v>
      </c>
      <c r="AP8" s="245">
        <f>COUNTIFS(C5:C44,"ذكر",AK5:AK44,"&lt;10")</f>
        <v>0</v>
      </c>
      <c r="AQ8" s="245">
        <f>COUNTIFS(C5:C44,"ذكر",AK5:AK44,"&gt;=10")</f>
        <v>0</v>
      </c>
      <c r="AR8" s="245">
        <f>SUM(AP8:AQ8)</f>
        <v>0</v>
      </c>
      <c r="AS8" s="194"/>
      <c r="AT8" s="194"/>
      <c r="AU8" s="194"/>
      <c r="AV8" s="194"/>
    </row>
    <row r="9" spans="1:48" s="81" customFormat="1">
      <c r="A9" s="82">
        <f>IF(المدخلات!C6&lt;&gt;0,المدخلات!C6,"")</f>
        <v>5</v>
      </c>
      <c r="B9" s="26" t="str">
        <f>IF(المدخلات!D6&lt;&gt;"",المدخلات!D6,"")</f>
        <v/>
      </c>
      <c r="C9" s="27" t="str">
        <f>IF(المدخلات!E6&lt;&gt;"",المدخلات!E6,"")</f>
        <v/>
      </c>
      <c r="D9" s="28"/>
      <c r="E9" s="28"/>
      <c r="F9" s="28"/>
      <c r="G9" s="28"/>
      <c r="H9" s="29">
        <f t="shared" si="9"/>
        <v>0</v>
      </c>
      <c r="I9" s="30">
        <f t="shared" si="10"/>
        <v>0</v>
      </c>
      <c r="J9" s="31">
        <f t="shared" si="11"/>
        <v>1</v>
      </c>
      <c r="K9" s="28"/>
      <c r="L9" s="28"/>
      <c r="M9" s="28"/>
      <c r="N9" s="29">
        <f t="shared" si="12"/>
        <v>0</v>
      </c>
      <c r="O9" s="30">
        <f t="shared" si="13"/>
        <v>0</v>
      </c>
      <c r="P9" s="31">
        <f t="shared" si="14"/>
        <v>1</v>
      </c>
      <c r="Q9" s="28"/>
      <c r="R9" s="28"/>
      <c r="S9" s="28"/>
      <c r="T9" s="28"/>
      <c r="U9" s="29">
        <f t="shared" si="0"/>
        <v>0</v>
      </c>
      <c r="V9" s="30">
        <f t="shared" si="15"/>
        <v>0</v>
      </c>
      <c r="W9" s="32">
        <f t="shared" si="1"/>
        <v>1</v>
      </c>
      <c r="X9" s="33"/>
      <c r="Y9" s="33"/>
      <c r="Z9" s="33"/>
      <c r="AA9" s="34">
        <f t="shared" si="2"/>
        <v>0</v>
      </c>
      <c r="AB9" s="34">
        <f t="shared" si="3"/>
        <v>0</v>
      </c>
      <c r="AC9" s="35">
        <f t="shared" si="4"/>
        <v>1</v>
      </c>
      <c r="AD9" s="34">
        <f t="shared" si="5"/>
        <v>0</v>
      </c>
      <c r="AE9" s="34">
        <f t="shared" si="6"/>
        <v>0</v>
      </c>
      <c r="AF9" s="36">
        <f t="shared" si="7"/>
        <v>1</v>
      </c>
      <c r="AG9" s="37" t="str">
        <f t="shared" si="8"/>
        <v/>
      </c>
      <c r="AI9" s="198">
        <f>ثلاثي3!A9</f>
        <v>5</v>
      </c>
      <c r="AJ9" s="207" t="str">
        <f>ثلاثي3!B9</f>
        <v/>
      </c>
      <c r="AK9" s="199">
        <f>(ثلاثي1!AE9+1.5*ثلاثي2!AE9+2*ثلاثي3!AE9)/4.5</f>
        <v>0</v>
      </c>
      <c r="AL9" s="199">
        <f>((ثلاثي1!E9+ثلاثي2!E9+ثلاثي3!E9)/3+(ثلاثي1!K9+ثلاثي2!K9+ثلاثي3!K9)/3+(ثلاثي1!Y9+ثلاثي2!Y9+ثلاثي3!Y9)/3)/3</f>
        <v>0</v>
      </c>
      <c r="AM9" s="200" t="str">
        <f t="shared" si="16"/>
        <v/>
      </c>
      <c r="AN9" s="194"/>
      <c r="AO9" s="243" t="s">
        <v>62</v>
      </c>
      <c r="AP9" s="245">
        <f>SUM(AP7:AP8)</f>
        <v>0</v>
      </c>
      <c r="AQ9" s="245">
        <f>SUM(AQ7:AQ8)</f>
        <v>0</v>
      </c>
      <c r="AR9" s="246"/>
      <c r="AS9" s="194"/>
      <c r="AT9" s="194"/>
      <c r="AU9" s="194"/>
      <c r="AV9" s="194"/>
    </row>
    <row r="10" spans="1:48" s="81" customFormat="1">
      <c r="A10" s="82">
        <f>IF(المدخلات!C7&lt;&gt;0,المدخلات!C7,"")</f>
        <v>6</v>
      </c>
      <c r="B10" s="26" t="str">
        <f>IF(المدخلات!D7&lt;&gt;"",المدخلات!D7,"")</f>
        <v/>
      </c>
      <c r="C10" s="27" t="str">
        <f>IF(المدخلات!E7&lt;&gt;"",المدخلات!E7,"")</f>
        <v/>
      </c>
      <c r="D10" s="28"/>
      <c r="E10" s="28"/>
      <c r="F10" s="28"/>
      <c r="G10" s="28"/>
      <c r="H10" s="29">
        <f t="shared" si="9"/>
        <v>0</v>
      </c>
      <c r="I10" s="30">
        <f t="shared" si="10"/>
        <v>0</v>
      </c>
      <c r="J10" s="31">
        <f t="shared" si="11"/>
        <v>1</v>
      </c>
      <c r="K10" s="28"/>
      <c r="L10" s="28"/>
      <c r="M10" s="28"/>
      <c r="N10" s="29">
        <f t="shared" si="12"/>
        <v>0</v>
      </c>
      <c r="O10" s="30">
        <f t="shared" si="13"/>
        <v>0</v>
      </c>
      <c r="P10" s="31">
        <f t="shared" si="14"/>
        <v>1</v>
      </c>
      <c r="Q10" s="28"/>
      <c r="R10" s="28"/>
      <c r="S10" s="28"/>
      <c r="T10" s="28"/>
      <c r="U10" s="29">
        <f t="shared" si="0"/>
        <v>0</v>
      </c>
      <c r="V10" s="30">
        <f t="shared" si="15"/>
        <v>0</v>
      </c>
      <c r="W10" s="32">
        <f t="shared" si="1"/>
        <v>1</v>
      </c>
      <c r="X10" s="33"/>
      <c r="Y10" s="33"/>
      <c r="Z10" s="33"/>
      <c r="AA10" s="34">
        <f t="shared" si="2"/>
        <v>0</v>
      </c>
      <c r="AB10" s="34">
        <f t="shared" si="3"/>
        <v>0</v>
      </c>
      <c r="AC10" s="35">
        <f t="shared" si="4"/>
        <v>1</v>
      </c>
      <c r="AD10" s="34">
        <f t="shared" si="5"/>
        <v>0</v>
      </c>
      <c r="AE10" s="34">
        <f t="shared" si="6"/>
        <v>0</v>
      </c>
      <c r="AF10" s="36">
        <f t="shared" si="7"/>
        <v>1</v>
      </c>
      <c r="AG10" s="37" t="str">
        <f t="shared" si="8"/>
        <v/>
      </c>
      <c r="AI10" s="198">
        <f>ثلاثي3!A10</f>
        <v>6</v>
      </c>
      <c r="AJ10" s="207" t="str">
        <f>ثلاثي3!B10</f>
        <v/>
      </c>
      <c r="AK10" s="199">
        <f>(ثلاثي1!AE10+1.5*ثلاثي2!AE10+2*ثلاثي3!AE10)/4.5</f>
        <v>0</v>
      </c>
      <c r="AL10" s="199">
        <f>((ثلاثي1!E10+ثلاثي2!E10+ثلاثي3!E10)/3+(ثلاثي1!K10+ثلاثي2!K10+ثلاثي3!K10)/3+(ثلاثي1!Y10+ثلاثي2!Y10+ثلاثي3!Y10)/3)/3</f>
        <v>0</v>
      </c>
      <c r="AM10" s="200" t="str">
        <f t="shared" si="16"/>
        <v/>
      </c>
      <c r="AN10" s="194"/>
      <c r="AO10" s="194"/>
      <c r="AP10" s="194"/>
      <c r="AQ10" s="194"/>
      <c r="AR10" s="194"/>
      <c r="AS10" s="194"/>
      <c r="AT10" s="194"/>
      <c r="AU10" s="194"/>
      <c r="AV10" s="194"/>
    </row>
    <row r="11" spans="1:48" s="81" customFormat="1">
      <c r="A11" s="25">
        <f>IF(المدخلات!C8&lt;&gt;0,المدخلات!C8,"")</f>
        <v>7</v>
      </c>
      <c r="B11" s="26" t="str">
        <f>IF(المدخلات!D8&lt;&gt;"",المدخلات!D8,"")</f>
        <v/>
      </c>
      <c r="C11" s="27" t="str">
        <f>IF(المدخلات!E8&lt;&gt;"",المدخلات!E8,"")</f>
        <v/>
      </c>
      <c r="D11" s="28"/>
      <c r="E11" s="28"/>
      <c r="F11" s="28"/>
      <c r="G11" s="28"/>
      <c r="H11" s="29">
        <f t="shared" si="9"/>
        <v>0</v>
      </c>
      <c r="I11" s="30">
        <f t="shared" si="10"/>
        <v>0</v>
      </c>
      <c r="J11" s="31">
        <f t="shared" si="11"/>
        <v>1</v>
      </c>
      <c r="K11" s="28"/>
      <c r="L11" s="28"/>
      <c r="M11" s="28"/>
      <c r="N11" s="29">
        <f t="shared" si="12"/>
        <v>0</v>
      </c>
      <c r="O11" s="30">
        <f t="shared" si="13"/>
        <v>0</v>
      </c>
      <c r="P11" s="31">
        <f t="shared" si="14"/>
        <v>1</v>
      </c>
      <c r="Q11" s="28"/>
      <c r="R11" s="28"/>
      <c r="S11" s="28"/>
      <c r="T11" s="28"/>
      <c r="U11" s="29">
        <f t="shared" si="0"/>
        <v>0</v>
      </c>
      <c r="V11" s="30">
        <f t="shared" si="15"/>
        <v>0</v>
      </c>
      <c r="W11" s="32">
        <f t="shared" si="1"/>
        <v>1</v>
      </c>
      <c r="X11" s="33"/>
      <c r="Y11" s="33"/>
      <c r="Z11" s="33"/>
      <c r="AA11" s="34">
        <f t="shared" si="2"/>
        <v>0</v>
      </c>
      <c r="AB11" s="34">
        <f t="shared" si="3"/>
        <v>0</v>
      </c>
      <c r="AC11" s="35">
        <f t="shared" si="4"/>
        <v>1</v>
      </c>
      <c r="AD11" s="34">
        <f t="shared" si="5"/>
        <v>0</v>
      </c>
      <c r="AE11" s="34">
        <f t="shared" si="6"/>
        <v>0</v>
      </c>
      <c r="AF11" s="36">
        <f t="shared" si="7"/>
        <v>1</v>
      </c>
      <c r="AG11" s="37" t="str">
        <f t="shared" si="8"/>
        <v/>
      </c>
      <c r="AI11" s="198">
        <f>ثلاثي3!A11</f>
        <v>7</v>
      </c>
      <c r="AJ11" s="207" t="str">
        <f>ثلاثي3!B11</f>
        <v/>
      </c>
      <c r="AK11" s="199">
        <f>(ثلاثي1!AE11+1.5*ثلاثي2!AE11+2*ثلاثي3!AE11)/4.5</f>
        <v>0</v>
      </c>
      <c r="AL11" s="199">
        <f>((ثلاثي1!E11+ثلاثي2!E11+ثلاثي3!E11)/3+(ثلاثي1!K11+ثلاثي2!K11+ثلاثي3!K11)/3+(ثلاثي1!Y11+ثلاثي2!Y11+ثلاثي3!Y11)/3)/3</f>
        <v>0</v>
      </c>
      <c r="AM11" s="200" t="str">
        <f t="shared" si="16"/>
        <v/>
      </c>
      <c r="AN11" s="194"/>
      <c r="AO11" s="194"/>
      <c r="AP11" s="194"/>
      <c r="AQ11" s="194"/>
      <c r="AR11" s="194"/>
      <c r="AS11" s="194"/>
      <c r="AT11" s="194"/>
      <c r="AU11" s="194"/>
      <c r="AV11" s="194"/>
    </row>
    <row r="12" spans="1:48" s="81" customFormat="1">
      <c r="A12" s="25">
        <f>IF(المدخلات!C9&lt;&gt;0,المدخلات!C9,"")</f>
        <v>8</v>
      </c>
      <c r="B12" s="26" t="str">
        <f>IF(المدخلات!D9&lt;&gt;"",المدخلات!D9,"")</f>
        <v/>
      </c>
      <c r="C12" s="27" t="str">
        <f>IF(المدخلات!E9&lt;&gt;"",المدخلات!E9,"")</f>
        <v/>
      </c>
      <c r="D12" s="28"/>
      <c r="E12" s="28"/>
      <c r="F12" s="28"/>
      <c r="G12" s="28"/>
      <c r="H12" s="29">
        <f t="shared" si="9"/>
        <v>0</v>
      </c>
      <c r="I12" s="30">
        <f t="shared" si="10"/>
        <v>0</v>
      </c>
      <c r="J12" s="31">
        <f t="shared" si="11"/>
        <v>1</v>
      </c>
      <c r="K12" s="28"/>
      <c r="L12" s="28"/>
      <c r="M12" s="28"/>
      <c r="N12" s="29">
        <f t="shared" si="12"/>
        <v>0</v>
      </c>
      <c r="O12" s="30">
        <f t="shared" si="13"/>
        <v>0</v>
      </c>
      <c r="P12" s="31">
        <f t="shared" si="14"/>
        <v>1</v>
      </c>
      <c r="Q12" s="28"/>
      <c r="R12" s="28"/>
      <c r="S12" s="28"/>
      <c r="T12" s="28"/>
      <c r="U12" s="29">
        <f t="shared" si="0"/>
        <v>0</v>
      </c>
      <c r="V12" s="30">
        <f t="shared" si="15"/>
        <v>0</v>
      </c>
      <c r="W12" s="32">
        <f t="shared" si="1"/>
        <v>1</v>
      </c>
      <c r="X12" s="33"/>
      <c r="Y12" s="33"/>
      <c r="Z12" s="33"/>
      <c r="AA12" s="34">
        <f t="shared" si="2"/>
        <v>0</v>
      </c>
      <c r="AB12" s="34">
        <f t="shared" si="3"/>
        <v>0</v>
      </c>
      <c r="AC12" s="35">
        <f t="shared" si="4"/>
        <v>1</v>
      </c>
      <c r="AD12" s="34">
        <f t="shared" si="5"/>
        <v>0</v>
      </c>
      <c r="AE12" s="34">
        <f t="shared" si="6"/>
        <v>0</v>
      </c>
      <c r="AF12" s="36">
        <f t="shared" si="7"/>
        <v>1</v>
      </c>
      <c r="AG12" s="37" t="str">
        <f t="shared" si="8"/>
        <v/>
      </c>
      <c r="AI12" s="198">
        <f>ثلاثي3!A12</f>
        <v>8</v>
      </c>
      <c r="AJ12" s="207" t="str">
        <f>ثلاثي3!B12</f>
        <v/>
      </c>
      <c r="AK12" s="199">
        <f>(ثلاثي1!AE12+1.5*ثلاثي2!AE12+2*ثلاثي3!AE12)/4.5</f>
        <v>0</v>
      </c>
      <c r="AL12" s="199">
        <f>((ثلاثي1!E12+ثلاثي2!E12+ثلاثي3!E12)/3+(ثلاثي1!K12+ثلاثي2!K12+ثلاثي3!K12)/3+(ثلاثي1!Y12+ثلاثي2!Y12+ثلاثي3!Y12)/3)/3</f>
        <v>0</v>
      </c>
      <c r="AM12" s="200" t="str">
        <f t="shared" si="16"/>
        <v/>
      </c>
      <c r="AN12" s="194"/>
      <c r="AO12" s="194"/>
      <c r="AP12" s="194"/>
      <c r="AQ12" s="194"/>
      <c r="AR12" s="194"/>
      <c r="AS12" s="194"/>
      <c r="AT12" s="194"/>
      <c r="AU12" s="194"/>
      <c r="AV12" s="194"/>
    </row>
    <row r="13" spans="1:48" s="81" customFormat="1">
      <c r="A13" s="25">
        <f>IF(المدخلات!C10&lt;&gt;0,المدخلات!C10,"")</f>
        <v>9</v>
      </c>
      <c r="B13" s="26" t="str">
        <f>IF(المدخلات!D10&lt;&gt;"",المدخلات!D10,"")</f>
        <v/>
      </c>
      <c r="C13" s="27" t="str">
        <f>IF(المدخلات!E10&lt;&gt;"",المدخلات!E10,"")</f>
        <v/>
      </c>
      <c r="D13" s="28"/>
      <c r="E13" s="28"/>
      <c r="F13" s="28"/>
      <c r="G13" s="28"/>
      <c r="H13" s="29">
        <f t="shared" si="9"/>
        <v>0</v>
      </c>
      <c r="I13" s="30">
        <f t="shared" si="10"/>
        <v>0</v>
      </c>
      <c r="J13" s="31">
        <f t="shared" si="11"/>
        <v>1</v>
      </c>
      <c r="K13" s="28"/>
      <c r="L13" s="28"/>
      <c r="M13" s="28"/>
      <c r="N13" s="29">
        <f t="shared" si="12"/>
        <v>0</v>
      </c>
      <c r="O13" s="30">
        <f t="shared" si="13"/>
        <v>0</v>
      </c>
      <c r="P13" s="31">
        <f t="shared" si="14"/>
        <v>1</v>
      </c>
      <c r="Q13" s="28"/>
      <c r="R13" s="28"/>
      <c r="S13" s="28"/>
      <c r="T13" s="28"/>
      <c r="U13" s="29">
        <f t="shared" si="0"/>
        <v>0</v>
      </c>
      <c r="V13" s="30">
        <f t="shared" si="15"/>
        <v>0</v>
      </c>
      <c r="W13" s="32">
        <f t="shared" si="1"/>
        <v>1</v>
      </c>
      <c r="X13" s="33"/>
      <c r="Y13" s="33"/>
      <c r="Z13" s="33"/>
      <c r="AA13" s="34">
        <f t="shared" si="2"/>
        <v>0</v>
      </c>
      <c r="AB13" s="34">
        <f t="shared" si="3"/>
        <v>0</v>
      </c>
      <c r="AC13" s="35">
        <f t="shared" si="4"/>
        <v>1</v>
      </c>
      <c r="AD13" s="34">
        <f t="shared" si="5"/>
        <v>0</v>
      </c>
      <c r="AE13" s="34">
        <f t="shared" si="6"/>
        <v>0</v>
      </c>
      <c r="AF13" s="36">
        <f t="shared" si="7"/>
        <v>1</v>
      </c>
      <c r="AG13" s="37" t="str">
        <f t="shared" si="8"/>
        <v/>
      </c>
      <c r="AI13" s="198">
        <f>ثلاثي3!A13</f>
        <v>9</v>
      </c>
      <c r="AJ13" s="207" t="str">
        <f>ثلاثي3!B13</f>
        <v/>
      </c>
      <c r="AK13" s="199">
        <f>(ثلاثي1!AE13+1.5*ثلاثي2!AE13+2*ثلاثي3!AE13)/4.5</f>
        <v>0</v>
      </c>
      <c r="AL13" s="199">
        <f>((ثلاثي1!E13+ثلاثي2!E13+ثلاثي3!E13)/3+(ثلاثي1!K13+ثلاثي2!K13+ثلاثي3!K13)/3+(ثلاثي1!Y13+ثلاثي2!Y13+ثلاثي3!Y13)/3)/3</f>
        <v>0</v>
      </c>
      <c r="AM13" s="200" t="str">
        <f t="shared" si="16"/>
        <v/>
      </c>
      <c r="AN13" s="194"/>
      <c r="AO13" s="194"/>
      <c r="AP13" s="194"/>
      <c r="AQ13" s="194"/>
      <c r="AR13" s="194"/>
      <c r="AS13" s="194"/>
      <c r="AT13" s="194"/>
      <c r="AU13" s="194"/>
      <c r="AV13" s="194"/>
    </row>
    <row r="14" spans="1:48" s="81" customFormat="1">
      <c r="A14" s="25">
        <f>IF(المدخلات!C11&lt;&gt;0,المدخلات!C11,"")</f>
        <v>10</v>
      </c>
      <c r="B14" s="26" t="str">
        <f>IF(المدخلات!D11&lt;&gt;"",المدخلات!D11,"")</f>
        <v/>
      </c>
      <c r="C14" s="27" t="str">
        <f>IF(المدخلات!E11&lt;&gt;"",المدخلات!E11,"")</f>
        <v/>
      </c>
      <c r="D14" s="28"/>
      <c r="E14" s="28"/>
      <c r="F14" s="28"/>
      <c r="G14" s="28"/>
      <c r="H14" s="29">
        <f t="shared" si="9"/>
        <v>0</v>
      </c>
      <c r="I14" s="30">
        <f t="shared" si="10"/>
        <v>0</v>
      </c>
      <c r="J14" s="31">
        <f t="shared" si="11"/>
        <v>1</v>
      </c>
      <c r="K14" s="28"/>
      <c r="L14" s="28"/>
      <c r="M14" s="28"/>
      <c r="N14" s="29">
        <f t="shared" si="12"/>
        <v>0</v>
      </c>
      <c r="O14" s="30">
        <f t="shared" si="13"/>
        <v>0</v>
      </c>
      <c r="P14" s="31">
        <f t="shared" si="14"/>
        <v>1</v>
      </c>
      <c r="Q14" s="28"/>
      <c r="R14" s="28"/>
      <c r="S14" s="28"/>
      <c r="T14" s="28"/>
      <c r="U14" s="29">
        <f t="shared" si="0"/>
        <v>0</v>
      </c>
      <c r="V14" s="30">
        <f t="shared" si="15"/>
        <v>0</v>
      </c>
      <c r="W14" s="32">
        <f t="shared" si="1"/>
        <v>1</v>
      </c>
      <c r="X14" s="33"/>
      <c r="Y14" s="33"/>
      <c r="Z14" s="33"/>
      <c r="AA14" s="34">
        <f t="shared" si="2"/>
        <v>0</v>
      </c>
      <c r="AB14" s="34">
        <f t="shared" si="3"/>
        <v>0</v>
      </c>
      <c r="AC14" s="35">
        <f t="shared" si="4"/>
        <v>1</v>
      </c>
      <c r="AD14" s="34">
        <f t="shared" si="5"/>
        <v>0</v>
      </c>
      <c r="AE14" s="34">
        <f t="shared" si="6"/>
        <v>0</v>
      </c>
      <c r="AF14" s="36">
        <f t="shared" si="7"/>
        <v>1</v>
      </c>
      <c r="AG14" s="37" t="str">
        <f t="shared" si="8"/>
        <v/>
      </c>
      <c r="AI14" s="198">
        <f>ثلاثي3!A14</f>
        <v>10</v>
      </c>
      <c r="AJ14" s="207" t="str">
        <f>ثلاثي3!B14</f>
        <v/>
      </c>
      <c r="AK14" s="199">
        <f>(ثلاثي1!AE14+1.5*ثلاثي2!AE14+2*ثلاثي3!AE14)/4.5</f>
        <v>0</v>
      </c>
      <c r="AL14" s="199">
        <f>((ثلاثي1!E14+ثلاثي2!E14+ثلاثي3!E14)/3+(ثلاثي1!K14+ثلاثي2!K14+ثلاثي3!K14)/3+(ثلاثي1!Y14+ثلاثي2!Y14+ثلاثي3!Y14)/3)/3</f>
        <v>0</v>
      </c>
      <c r="AM14" s="200" t="str">
        <f t="shared" si="16"/>
        <v/>
      </c>
      <c r="AN14" s="194"/>
      <c r="AO14" s="194"/>
      <c r="AP14" s="194"/>
      <c r="AQ14" s="194"/>
      <c r="AR14" s="194"/>
      <c r="AS14" s="194"/>
      <c r="AT14" s="194"/>
      <c r="AU14" s="194"/>
      <c r="AV14" s="194"/>
    </row>
    <row r="15" spans="1:48" s="81" customFormat="1">
      <c r="A15" s="25">
        <f>IF(المدخلات!C12&lt;&gt;0,المدخلات!C12,"")</f>
        <v>11</v>
      </c>
      <c r="B15" s="26" t="str">
        <f>IF(المدخلات!D12&lt;&gt;"",المدخلات!D12,"")</f>
        <v/>
      </c>
      <c r="C15" s="27" t="str">
        <f>IF(المدخلات!E12&lt;&gt;"",المدخلات!E12,"")</f>
        <v/>
      </c>
      <c r="D15" s="28"/>
      <c r="E15" s="28"/>
      <c r="F15" s="28"/>
      <c r="G15" s="28"/>
      <c r="H15" s="29">
        <f t="shared" si="9"/>
        <v>0</v>
      </c>
      <c r="I15" s="30">
        <f t="shared" si="10"/>
        <v>0</v>
      </c>
      <c r="J15" s="31">
        <f t="shared" si="11"/>
        <v>1</v>
      </c>
      <c r="K15" s="28"/>
      <c r="L15" s="28"/>
      <c r="M15" s="28"/>
      <c r="N15" s="29">
        <f t="shared" si="12"/>
        <v>0</v>
      </c>
      <c r="O15" s="30">
        <f t="shared" si="13"/>
        <v>0</v>
      </c>
      <c r="P15" s="31">
        <f t="shared" si="14"/>
        <v>1</v>
      </c>
      <c r="Q15" s="28"/>
      <c r="R15" s="28"/>
      <c r="S15" s="28"/>
      <c r="T15" s="28"/>
      <c r="U15" s="29">
        <f t="shared" si="0"/>
        <v>0</v>
      </c>
      <c r="V15" s="30">
        <f t="shared" si="15"/>
        <v>0</v>
      </c>
      <c r="W15" s="32">
        <f t="shared" si="1"/>
        <v>1</v>
      </c>
      <c r="X15" s="33"/>
      <c r="Y15" s="33"/>
      <c r="Z15" s="33"/>
      <c r="AA15" s="34">
        <f t="shared" si="2"/>
        <v>0</v>
      </c>
      <c r="AB15" s="34">
        <f t="shared" si="3"/>
        <v>0</v>
      </c>
      <c r="AC15" s="35">
        <f t="shared" si="4"/>
        <v>1</v>
      </c>
      <c r="AD15" s="34">
        <f t="shared" si="5"/>
        <v>0</v>
      </c>
      <c r="AE15" s="34">
        <f t="shared" si="6"/>
        <v>0</v>
      </c>
      <c r="AF15" s="36">
        <f t="shared" si="7"/>
        <v>1</v>
      </c>
      <c r="AG15" s="37" t="str">
        <f t="shared" si="8"/>
        <v/>
      </c>
      <c r="AI15" s="198">
        <f>ثلاثي3!A15</f>
        <v>11</v>
      </c>
      <c r="AJ15" s="207" t="str">
        <f>ثلاثي3!B15</f>
        <v/>
      </c>
      <c r="AK15" s="199">
        <f>(ثلاثي1!AE15+1.5*ثلاثي2!AE15+2*ثلاثي3!AE15)/4.5</f>
        <v>0</v>
      </c>
      <c r="AL15" s="199">
        <f>((ثلاثي1!E15+ثلاثي2!E15+ثلاثي3!E15)/3+(ثلاثي1!K15+ثلاثي2!K15+ثلاثي3!K15)/3+(ثلاثي1!Y15+ثلاثي2!Y15+ثلاثي3!Y15)/3)/3</f>
        <v>0</v>
      </c>
      <c r="AM15" s="200" t="str">
        <f t="shared" si="16"/>
        <v/>
      </c>
      <c r="AN15" s="194"/>
      <c r="AO15" s="194"/>
      <c r="AP15" s="194"/>
      <c r="AQ15" s="194"/>
      <c r="AR15" s="194"/>
      <c r="AS15" s="194"/>
      <c r="AT15" s="194"/>
      <c r="AU15" s="194"/>
      <c r="AV15" s="194"/>
    </row>
    <row r="16" spans="1:48" s="81" customFormat="1">
      <c r="A16" s="25">
        <f>IF(المدخلات!C13&lt;&gt;0,المدخلات!C13,"")</f>
        <v>12</v>
      </c>
      <c r="B16" s="26" t="str">
        <f>IF(المدخلات!D13&lt;&gt;"",المدخلات!D13,"")</f>
        <v/>
      </c>
      <c r="C16" s="27" t="str">
        <f>IF(المدخلات!E13&lt;&gt;"",المدخلات!E13,"")</f>
        <v/>
      </c>
      <c r="D16" s="28"/>
      <c r="E16" s="28"/>
      <c r="F16" s="28"/>
      <c r="G16" s="28"/>
      <c r="H16" s="29">
        <f t="shared" si="9"/>
        <v>0</v>
      </c>
      <c r="I16" s="30">
        <f t="shared" si="10"/>
        <v>0</v>
      </c>
      <c r="J16" s="31">
        <f t="shared" si="11"/>
        <v>1</v>
      </c>
      <c r="K16" s="28"/>
      <c r="L16" s="28"/>
      <c r="M16" s="28"/>
      <c r="N16" s="29">
        <f t="shared" si="12"/>
        <v>0</v>
      </c>
      <c r="O16" s="30">
        <f t="shared" si="13"/>
        <v>0</v>
      </c>
      <c r="P16" s="31">
        <f t="shared" si="14"/>
        <v>1</v>
      </c>
      <c r="Q16" s="28"/>
      <c r="R16" s="28"/>
      <c r="S16" s="28"/>
      <c r="T16" s="28"/>
      <c r="U16" s="29">
        <f t="shared" si="0"/>
        <v>0</v>
      </c>
      <c r="V16" s="30">
        <f t="shared" si="15"/>
        <v>0</v>
      </c>
      <c r="W16" s="32">
        <f t="shared" si="1"/>
        <v>1</v>
      </c>
      <c r="X16" s="33"/>
      <c r="Y16" s="33"/>
      <c r="Z16" s="33"/>
      <c r="AA16" s="34">
        <f t="shared" si="2"/>
        <v>0</v>
      </c>
      <c r="AB16" s="34">
        <f t="shared" si="3"/>
        <v>0</v>
      </c>
      <c r="AC16" s="35">
        <f t="shared" si="4"/>
        <v>1</v>
      </c>
      <c r="AD16" s="34">
        <f t="shared" si="5"/>
        <v>0</v>
      </c>
      <c r="AE16" s="34">
        <f t="shared" si="6"/>
        <v>0</v>
      </c>
      <c r="AF16" s="36">
        <f t="shared" si="7"/>
        <v>1</v>
      </c>
      <c r="AG16" s="37" t="str">
        <f t="shared" si="8"/>
        <v/>
      </c>
      <c r="AI16" s="198">
        <f>ثلاثي3!A16</f>
        <v>12</v>
      </c>
      <c r="AJ16" s="207" t="str">
        <f>ثلاثي3!B16</f>
        <v/>
      </c>
      <c r="AK16" s="199">
        <f>(ثلاثي1!AE16+1.5*ثلاثي2!AE16+2*ثلاثي3!AE16)/4.5</f>
        <v>0</v>
      </c>
      <c r="AL16" s="199">
        <f>((ثلاثي1!E16+ثلاثي2!E16+ثلاثي3!E16)/3+(ثلاثي1!K16+ثلاثي2!K16+ثلاثي3!K16)/3+(ثلاثي1!Y16+ثلاثي2!Y16+ثلاثي3!Y16)/3)/3</f>
        <v>0</v>
      </c>
      <c r="AM16" s="200" t="str">
        <f t="shared" si="16"/>
        <v/>
      </c>
      <c r="AN16" s="194"/>
      <c r="AO16" s="194"/>
      <c r="AP16" s="194"/>
      <c r="AQ16" s="194"/>
      <c r="AR16" s="194"/>
      <c r="AS16" s="194"/>
      <c r="AT16" s="194"/>
      <c r="AU16" s="194"/>
      <c r="AV16" s="194"/>
    </row>
    <row r="17" spans="1:48" s="81" customFormat="1">
      <c r="A17" s="25">
        <f>IF(المدخلات!C14&lt;&gt;0,المدخلات!C14,"")</f>
        <v>13</v>
      </c>
      <c r="B17" s="26" t="str">
        <f>IF(المدخلات!D14&lt;&gt;"",المدخلات!D14,"")</f>
        <v/>
      </c>
      <c r="C17" s="27" t="str">
        <f>IF(المدخلات!E14&lt;&gt;"",المدخلات!E14,"")</f>
        <v/>
      </c>
      <c r="D17" s="28"/>
      <c r="E17" s="28"/>
      <c r="F17" s="28"/>
      <c r="G17" s="28"/>
      <c r="H17" s="29">
        <f t="shared" si="9"/>
        <v>0</v>
      </c>
      <c r="I17" s="30">
        <f t="shared" si="10"/>
        <v>0</v>
      </c>
      <c r="J17" s="31">
        <f t="shared" si="11"/>
        <v>1</v>
      </c>
      <c r="K17" s="28"/>
      <c r="L17" s="28"/>
      <c r="M17" s="28"/>
      <c r="N17" s="29">
        <f t="shared" si="12"/>
        <v>0</v>
      </c>
      <c r="O17" s="30">
        <f t="shared" si="13"/>
        <v>0</v>
      </c>
      <c r="P17" s="31">
        <f t="shared" si="14"/>
        <v>1</v>
      </c>
      <c r="Q17" s="28"/>
      <c r="R17" s="28"/>
      <c r="S17" s="28"/>
      <c r="T17" s="28"/>
      <c r="U17" s="29">
        <f t="shared" si="0"/>
        <v>0</v>
      </c>
      <c r="V17" s="30">
        <f t="shared" si="15"/>
        <v>0</v>
      </c>
      <c r="W17" s="32">
        <f t="shared" si="1"/>
        <v>1</v>
      </c>
      <c r="X17" s="33"/>
      <c r="Y17" s="33"/>
      <c r="Z17" s="33"/>
      <c r="AA17" s="34">
        <f t="shared" si="2"/>
        <v>0</v>
      </c>
      <c r="AB17" s="34">
        <f t="shared" si="3"/>
        <v>0</v>
      </c>
      <c r="AC17" s="35">
        <f t="shared" si="4"/>
        <v>1</v>
      </c>
      <c r="AD17" s="34">
        <f t="shared" si="5"/>
        <v>0</v>
      </c>
      <c r="AE17" s="34">
        <f t="shared" si="6"/>
        <v>0</v>
      </c>
      <c r="AF17" s="36">
        <f t="shared" si="7"/>
        <v>1</v>
      </c>
      <c r="AG17" s="37" t="str">
        <f t="shared" si="8"/>
        <v/>
      </c>
      <c r="AI17" s="198">
        <f>ثلاثي3!A17</f>
        <v>13</v>
      </c>
      <c r="AJ17" s="207" t="str">
        <f>ثلاثي3!B17</f>
        <v/>
      </c>
      <c r="AK17" s="199">
        <f>(ثلاثي1!AE17+1.5*ثلاثي2!AE17+2*ثلاثي3!AE17)/4.5</f>
        <v>0</v>
      </c>
      <c r="AL17" s="199">
        <f>((ثلاثي1!E17+ثلاثي2!E17+ثلاثي3!E17)/3+(ثلاثي1!K17+ثلاثي2!K17+ثلاثي3!K17)/3+(ثلاثي1!Y17+ثلاثي2!Y17+ثلاثي3!Y17)/3)/3</f>
        <v>0</v>
      </c>
      <c r="AM17" s="200" t="str">
        <f t="shared" si="16"/>
        <v/>
      </c>
      <c r="AN17" s="194"/>
      <c r="AO17" s="194"/>
      <c r="AP17" s="194"/>
      <c r="AQ17" s="194"/>
      <c r="AR17" s="194"/>
      <c r="AS17" s="194"/>
      <c r="AT17" s="194"/>
      <c r="AU17" s="194"/>
      <c r="AV17" s="194"/>
    </row>
    <row r="18" spans="1:48" s="81" customFormat="1">
      <c r="A18" s="25">
        <f>IF(المدخلات!C15&lt;&gt;0,المدخلات!C15,"")</f>
        <v>14</v>
      </c>
      <c r="B18" s="26" t="str">
        <f>IF(المدخلات!D15&lt;&gt;"",المدخلات!D15,"")</f>
        <v/>
      </c>
      <c r="C18" s="27" t="str">
        <f>IF(المدخلات!E15&lt;&gt;"",المدخلات!E15,"")</f>
        <v/>
      </c>
      <c r="D18" s="28"/>
      <c r="E18" s="28"/>
      <c r="F18" s="28"/>
      <c r="G18" s="28"/>
      <c r="H18" s="29">
        <f t="shared" si="9"/>
        <v>0</v>
      </c>
      <c r="I18" s="30">
        <f t="shared" si="10"/>
        <v>0</v>
      </c>
      <c r="J18" s="31">
        <f t="shared" si="11"/>
        <v>1</v>
      </c>
      <c r="K18" s="28"/>
      <c r="L18" s="28"/>
      <c r="M18" s="28"/>
      <c r="N18" s="29">
        <f t="shared" si="12"/>
        <v>0</v>
      </c>
      <c r="O18" s="30">
        <f t="shared" si="13"/>
        <v>0</v>
      </c>
      <c r="P18" s="31">
        <f t="shared" si="14"/>
        <v>1</v>
      </c>
      <c r="Q18" s="28"/>
      <c r="R18" s="28"/>
      <c r="S18" s="28"/>
      <c r="T18" s="28"/>
      <c r="U18" s="29">
        <f t="shared" si="0"/>
        <v>0</v>
      </c>
      <c r="V18" s="30">
        <f t="shared" si="15"/>
        <v>0</v>
      </c>
      <c r="W18" s="32">
        <f t="shared" si="1"/>
        <v>1</v>
      </c>
      <c r="X18" s="33"/>
      <c r="Y18" s="33"/>
      <c r="Z18" s="33"/>
      <c r="AA18" s="34">
        <f t="shared" si="2"/>
        <v>0</v>
      </c>
      <c r="AB18" s="34">
        <f t="shared" si="3"/>
        <v>0</v>
      </c>
      <c r="AC18" s="35">
        <f t="shared" si="4"/>
        <v>1</v>
      </c>
      <c r="AD18" s="34">
        <f t="shared" si="5"/>
        <v>0</v>
      </c>
      <c r="AE18" s="34">
        <f t="shared" si="6"/>
        <v>0</v>
      </c>
      <c r="AF18" s="36">
        <f t="shared" si="7"/>
        <v>1</v>
      </c>
      <c r="AG18" s="37" t="str">
        <f t="shared" si="8"/>
        <v/>
      </c>
      <c r="AI18" s="198">
        <f>ثلاثي3!A18</f>
        <v>14</v>
      </c>
      <c r="AJ18" s="207" t="str">
        <f>ثلاثي3!B18</f>
        <v/>
      </c>
      <c r="AK18" s="199">
        <f>(ثلاثي1!AE18+1.5*ثلاثي2!AE18+2*ثلاثي3!AE18)/4.5</f>
        <v>0</v>
      </c>
      <c r="AL18" s="199">
        <f>((ثلاثي1!E18+ثلاثي2!E18+ثلاثي3!E18)/3+(ثلاثي1!K18+ثلاثي2!K18+ثلاثي3!K18)/3+(ثلاثي1!Y18+ثلاثي2!Y18+ثلاثي3!Y18)/3)/3</f>
        <v>0</v>
      </c>
      <c r="AM18" s="200" t="str">
        <f t="shared" si="16"/>
        <v/>
      </c>
      <c r="AN18" s="194"/>
      <c r="AO18" s="194"/>
      <c r="AP18" s="194"/>
      <c r="AQ18" s="194"/>
      <c r="AR18" s="194"/>
      <c r="AS18" s="194"/>
      <c r="AT18" s="194"/>
      <c r="AU18" s="194"/>
      <c r="AV18" s="194"/>
    </row>
    <row r="19" spans="1:48" s="81" customFormat="1">
      <c r="A19" s="25">
        <f>IF(المدخلات!C16&lt;&gt;0,المدخلات!C16,"")</f>
        <v>15</v>
      </c>
      <c r="B19" s="26" t="str">
        <f>IF(المدخلات!D16&lt;&gt;"",المدخلات!D16,"")</f>
        <v/>
      </c>
      <c r="C19" s="27" t="str">
        <f>IF(المدخلات!E16&lt;&gt;"",المدخلات!E16,"")</f>
        <v/>
      </c>
      <c r="D19" s="28"/>
      <c r="E19" s="28"/>
      <c r="F19" s="28"/>
      <c r="G19" s="28"/>
      <c r="H19" s="29">
        <f t="shared" si="9"/>
        <v>0</v>
      </c>
      <c r="I19" s="30">
        <f t="shared" si="10"/>
        <v>0</v>
      </c>
      <c r="J19" s="31">
        <f t="shared" si="11"/>
        <v>1</v>
      </c>
      <c r="K19" s="28"/>
      <c r="L19" s="28"/>
      <c r="M19" s="28"/>
      <c r="N19" s="29">
        <f t="shared" si="12"/>
        <v>0</v>
      </c>
      <c r="O19" s="30">
        <f t="shared" si="13"/>
        <v>0</v>
      </c>
      <c r="P19" s="31">
        <f t="shared" si="14"/>
        <v>1</v>
      </c>
      <c r="Q19" s="28"/>
      <c r="R19" s="28"/>
      <c r="S19" s="28"/>
      <c r="T19" s="28"/>
      <c r="U19" s="29">
        <f t="shared" si="0"/>
        <v>0</v>
      </c>
      <c r="V19" s="30">
        <f t="shared" si="15"/>
        <v>0</v>
      </c>
      <c r="W19" s="32">
        <f t="shared" si="1"/>
        <v>1</v>
      </c>
      <c r="X19" s="33"/>
      <c r="Y19" s="33"/>
      <c r="Z19" s="33"/>
      <c r="AA19" s="34">
        <f t="shared" si="2"/>
        <v>0</v>
      </c>
      <c r="AB19" s="34">
        <f t="shared" si="3"/>
        <v>0</v>
      </c>
      <c r="AC19" s="35">
        <f t="shared" si="4"/>
        <v>1</v>
      </c>
      <c r="AD19" s="34">
        <f t="shared" si="5"/>
        <v>0</v>
      </c>
      <c r="AE19" s="34">
        <f t="shared" si="6"/>
        <v>0</v>
      </c>
      <c r="AF19" s="36">
        <f t="shared" si="7"/>
        <v>1</v>
      </c>
      <c r="AG19" s="37" t="str">
        <f t="shared" si="8"/>
        <v/>
      </c>
      <c r="AI19" s="198">
        <f>ثلاثي3!A19</f>
        <v>15</v>
      </c>
      <c r="AJ19" s="207" t="str">
        <f>ثلاثي3!B19</f>
        <v/>
      </c>
      <c r="AK19" s="199">
        <f>(ثلاثي1!AE19+1.5*ثلاثي2!AE19+2*ثلاثي3!AE19)/4.5</f>
        <v>0</v>
      </c>
      <c r="AL19" s="199">
        <f>((ثلاثي1!E19+ثلاثي2!E19+ثلاثي3!E19)/3+(ثلاثي1!K19+ثلاثي2!K19+ثلاثي3!K19)/3+(ثلاثي1!Y19+ثلاثي2!Y19+ثلاثي3!Y19)/3)/3</f>
        <v>0</v>
      </c>
      <c r="AM19" s="200" t="str">
        <f t="shared" si="16"/>
        <v/>
      </c>
      <c r="AN19" s="194"/>
      <c r="AO19" s="194"/>
      <c r="AP19" s="194"/>
      <c r="AQ19" s="194"/>
      <c r="AR19" s="194"/>
      <c r="AS19" s="194"/>
      <c r="AT19" s="194"/>
      <c r="AU19" s="194"/>
      <c r="AV19" s="194"/>
    </row>
    <row r="20" spans="1:48" s="81" customFormat="1">
      <c r="A20" s="25">
        <f>IF(المدخلات!C17&lt;&gt;0,المدخلات!C17,"")</f>
        <v>16</v>
      </c>
      <c r="B20" s="26" t="str">
        <f>IF(المدخلات!D17&lt;&gt;"",المدخلات!D17,"")</f>
        <v/>
      </c>
      <c r="C20" s="27" t="str">
        <f>IF(المدخلات!E17&lt;&gt;"",المدخلات!E17,"")</f>
        <v/>
      </c>
      <c r="D20" s="28"/>
      <c r="E20" s="28"/>
      <c r="F20" s="28"/>
      <c r="G20" s="28"/>
      <c r="H20" s="29">
        <f t="shared" si="9"/>
        <v>0</v>
      </c>
      <c r="I20" s="30">
        <f t="shared" si="10"/>
        <v>0</v>
      </c>
      <c r="J20" s="31">
        <f t="shared" si="11"/>
        <v>1</v>
      </c>
      <c r="K20" s="28"/>
      <c r="L20" s="28"/>
      <c r="M20" s="28"/>
      <c r="N20" s="29">
        <f t="shared" si="12"/>
        <v>0</v>
      </c>
      <c r="O20" s="30">
        <f t="shared" si="13"/>
        <v>0</v>
      </c>
      <c r="P20" s="31">
        <f t="shared" si="14"/>
        <v>1</v>
      </c>
      <c r="Q20" s="28"/>
      <c r="R20" s="28"/>
      <c r="S20" s="28"/>
      <c r="T20" s="28"/>
      <c r="U20" s="29">
        <f t="shared" si="0"/>
        <v>0</v>
      </c>
      <c r="V20" s="30">
        <f t="shared" si="15"/>
        <v>0</v>
      </c>
      <c r="W20" s="32">
        <f t="shared" si="1"/>
        <v>1</v>
      </c>
      <c r="X20" s="33"/>
      <c r="Y20" s="33"/>
      <c r="Z20" s="33"/>
      <c r="AA20" s="34">
        <f t="shared" si="2"/>
        <v>0</v>
      </c>
      <c r="AB20" s="34">
        <f t="shared" si="3"/>
        <v>0</v>
      </c>
      <c r="AC20" s="35">
        <f t="shared" si="4"/>
        <v>1</v>
      </c>
      <c r="AD20" s="34">
        <f t="shared" si="5"/>
        <v>0</v>
      </c>
      <c r="AE20" s="34">
        <f t="shared" si="6"/>
        <v>0</v>
      </c>
      <c r="AF20" s="36">
        <f t="shared" si="7"/>
        <v>1</v>
      </c>
      <c r="AG20" s="37" t="str">
        <f t="shared" si="8"/>
        <v/>
      </c>
      <c r="AI20" s="198">
        <f>ثلاثي3!A20</f>
        <v>16</v>
      </c>
      <c r="AJ20" s="207" t="str">
        <f>ثلاثي3!B20</f>
        <v/>
      </c>
      <c r="AK20" s="199">
        <f>(ثلاثي1!AE20+1.5*ثلاثي2!AE20+2*ثلاثي3!AE20)/4.5</f>
        <v>0</v>
      </c>
      <c r="AL20" s="199">
        <f>((ثلاثي1!E20+ثلاثي2!E20+ثلاثي3!E20)/3+(ثلاثي1!K20+ثلاثي2!K20+ثلاثي3!K20)/3+(ثلاثي1!Y20+ثلاثي2!Y20+ثلاثي3!Y20)/3)/3</f>
        <v>0</v>
      </c>
      <c r="AM20" s="200" t="str">
        <f t="shared" si="16"/>
        <v/>
      </c>
      <c r="AN20" s="194"/>
      <c r="AO20" s="194"/>
      <c r="AP20" s="194"/>
      <c r="AQ20" s="194"/>
      <c r="AR20" s="194"/>
      <c r="AS20" s="194"/>
      <c r="AT20" s="194"/>
      <c r="AU20" s="194"/>
      <c r="AV20" s="194"/>
    </row>
    <row r="21" spans="1:48" s="81" customFormat="1">
      <c r="A21" s="25">
        <f>IF(المدخلات!C18&lt;&gt;0,المدخلات!C18,"")</f>
        <v>17</v>
      </c>
      <c r="B21" s="26" t="str">
        <f>IF(المدخلات!D18&lt;&gt;"",المدخلات!D18,"")</f>
        <v/>
      </c>
      <c r="C21" s="27" t="str">
        <f>IF(المدخلات!E18&lt;&gt;"",المدخلات!E18,"")</f>
        <v/>
      </c>
      <c r="D21" s="28"/>
      <c r="E21" s="28"/>
      <c r="F21" s="28"/>
      <c r="G21" s="28"/>
      <c r="H21" s="29">
        <f t="shared" si="9"/>
        <v>0</v>
      </c>
      <c r="I21" s="30">
        <f t="shared" si="10"/>
        <v>0</v>
      </c>
      <c r="J21" s="31">
        <f t="shared" si="11"/>
        <v>1</v>
      </c>
      <c r="K21" s="28"/>
      <c r="L21" s="28"/>
      <c r="M21" s="28"/>
      <c r="N21" s="29">
        <f t="shared" si="12"/>
        <v>0</v>
      </c>
      <c r="O21" s="30">
        <f t="shared" si="13"/>
        <v>0</v>
      </c>
      <c r="P21" s="31">
        <f t="shared" si="14"/>
        <v>1</v>
      </c>
      <c r="Q21" s="28"/>
      <c r="R21" s="28"/>
      <c r="S21" s="28"/>
      <c r="T21" s="28"/>
      <c r="U21" s="29">
        <f t="shared" si="0"/>
        <v>0</v>
      </c>
      <c r="V21" s="30">
        <f t="shared" si="15"/>
        <v>0</v>
      </c>
      <c r="W21" s="32">
        <f t="shared" si="1"/>
        <v>1</v>
      </c>
      <c r="X21" s="33"/>
      <c r="Y21" s="33"/>
      <c r="Z21" s="33"/>
      <c r="AA21" s="34">
        <f t="shared" si="2"/>
        <v>0</v>
      </c>
      <c r="AB21" s="34">
        <f t="shared" si="3"/>
        <v>0</v>
      </c>
      <c r="AC21" s="35">
        <f t="shared" si="4"/>
        <v>1</v>
      </c>
      <c r="AD21" s="34">
        <f t="shared" si="5"/>
        <v>0</v>
      </c>
      <c r="AE21" s="34">
        <f t="shared" si="6"/>
        <v>0</v>
      </c>
      <c r="AF21" s="36">
        <f t="shared" si="7"/>
        <v>1</v>
      </c>
      <c r="AG21" s="37" t="str">
        <f t="shared" si="8"/>
        <v/>
      </c>
      <c r="AI21" s="198">
        <f>ثلاثي3!A21</f>
        <v>17</v>
      </c>
      <c r="AJ21" s="207" t="str">
        <f>ثلاثي3!B21</f>
        <v/>
      </c>
      <c r="AK21" s="199">
        <f>(ثلاثي1!AE21+1.5*ثلاثي2!AE21+2*ثلاثي3!AE21)/4.5</f>
        <v>0</v>
      </c>
      <c r="AL21" s="199">
        <f>((ثلاثي1!E21+ثلاثي2!E21+ثلاثي3!E21)/3+(ثلاثي1!K21+ثلاثي2!K21+ثلاثي3!K21)/3+(ثلاثي1!Y21+ثلاثي2!Y21+ثلاثي3!Y21)/3)/3</f>
        <v>0</v>
      </c>
      <c r="AM21" s="200" t="str">
        <f t="shared" si="16"/>
        <v/>
      </c>
      <c r="AN21" s="194"/>
      <c r="AO21" s="194"/>
      <c r="AP21" s="194"/>
      <c r="AQ21" s="194"/>
      <c r="AR21" s="194"/>
      <c r="AS21" s="194"/>
      <c r="AT21" s="194"/>
      <c r="AU21" s="194"/>
      <c r="AV21" s="194"/>
    </row>
    <row r="22" spans="1:48" s="81" customFormat="1">
      <c r="A22" s="25">
        <f>IF(المدخلات!C19&lt;&gt;0,المدخلات!C19,"")</f>
        <v>18</v>
      </c>
      <c r="B22" s="26" t="str">
        <f>IF(المدخلات!D19&lt;&gt;"",المدخلات!D19,"")</f>
        <v/>
      </c>
      <c r="C22" s="27" t="str">
        <f>IF(المدخلات!E19&lt;&gt;"",المدخلات!E19,"")</f>
        <v/>
      </c>
      <c r="D22" s="28"/>
      <c r="E22" s="28"/>
      <c r="F22" s="28"/>
      <c r="G22" s="28"/>
      <c r="H22" s="29">
        <f t="shared" si="9"/>
        <v>0</v>
      </c>
      <c r="I22" s="30">
        <f t="shared" si="10"/>
        <v>0</v>
      </c>
      <c r="J22" s="31">
        <f t="shared" si="11"/>
        <v>1</v>
      </c>
      <c r="K22" s="28"/>
      <c r="L22" s="28"/>
      <c r="M22" s="28"/>
      <c r="N22" s="29">
        <f t="shared" si="12"/>
        <v>0</v>
      </c>
      <c r="O22" s="30">
        <f t="shared" si="13"/>
        <v>0</v>
      </c>
      <c r="P22" s="31">
        <f t="shared" si="14"/>
        <v>1</v>
      </c>
      <c r="Q22" s="28"/>
      <c r="R22" s="28"/>
      <c r="S22" s="28"/>
      <c r="T22" s="28"/>
      <c r="U22" s="29">
        <f t="shared" si="0"/>
        <v>0</v>
      </c>
      <c r="V22" s="30">
        <f t="shared" si="15"/>
        <v>0</v>
      </c>
      <c r="W22" s="32">
        <f t="shared" si="1"/>
        <v>1</v>
      </c>
      <c r="X22" s="33"/>
      <c r="Y22" s="33"/>
      <c r="Z22" s="33"/>
      <c r="AA22" s="34">
        <f t="shared" si="2"/>
        <v>0</v>
      </c>
      <c r="AB22" s="34">
        <f t="shared" si="3"/>
        <v>0</v>
      </c>
      <c r="AC22" s="35">
        <f t="shared" si="4"/>
        <v>1</v>
      </c>
      <c r="AD22" s="34">
        <f t="shared" si="5"/>
        <v>0</v>
      </c>
      <c r="AE22" s="34">
        <f t="shared" si="6"/>
        <v>0</v>
      </c>
      <c r="AF22" s="36">
        <f t="shared" si="7"/>
        <v>1</v>
      </c>
      <c r="AG22" s="37" t="str">
        <f t="shared" si="8"/>
        <v/>
      </c>
      <c r="AI22" s="198">
        <f>ثلاثي3!A22</f>
        <v>18</v>
      </c>
      <c r="AJ22" s="207" t="str">
        <f>ثلاثي3!B22</f>
        <v/>
      </c>
      <c r="AK22" s="199">
        <f>(ثلاثي1!AE22+1.5*ثلاثي2!AE22+2*ثلاثي3!AE22)/4.5</f>
        <v>0</v>
      </c>
      <c r="AL22" s="199">
        <f>((ثلاثي1!E22+ثلاثي2!E22+ثلاثي3!E22)/3+(ثلاثي1!K22+ثلاثي2!K22+ثلاثي3!K22)/3+(ثلاثي1!Y22+ثلاثي2!Y22+ثلاثي3!Y22)/3)/3</f>
        <v>0</v>
      </c>
      <c r="AM22" s="200" t="str">
        <f t="shared" si="16"/>
        <v/>
      </c>
      <c r="AN22" s="194"/>
      <c r="AO22" s="194"/>
      <c r="AP22" s="194"/>
      <c r="AQ22" s="194"/>
      <c r="AR22" s="194"/>
      <c r="AS22" s="194"/>
      <c r="AT22" s="194"/>
      <c r="AU22" s="194"/>
      <c r="AV22" s="194"/>
    </row>
    <row r="23" spans="1:48" s="81" customFormat="1">
      <c r="A23" s="25">
        <f>IF(المدخلات!C20&lt;&gt;0,المدخلات!C20,"")</f>
        <v>19</v>
      </c>
      <c r="B23" s="26" t="str">
        <f>IF(المدخلات!D20&lt;&gt;"",المدخلات!D20,"")</f>
        <v/>
      </c>
      <c r="C23" s="27" t="str">
        <f>IF(المدخلات!E20&lt;&gt;"",المدخلات!E20,"")</f>
        <v/>
      </c>
      <c r="D23" s="28"/>
      <c r="E23" s="28"/>
      <c r="F23" s="28"/>
      <c r="G23" s="28"/>
      <c r="H23" s="29">
        <f t="shared" si="9"/>
        <v>0</v>
      </c>
      <c r="I23" s="30">
        <f t="shared" si="10"/>
        <v>0</v>
      </c>
      <c r="J23" s="31">
        <f t="shared" si="11"/>
        <v>1</v>
      </c>
      <c r="K23" s="28"/>
      <c r="L23" s="28"/>
      <c r="M23" s="28"/>
      <c r="N23" s="29">
        <f t="shared" si="12"/>
        <v>0</v>
      </c>
      <c r="O23" s="30">
        <f t="shared" si="13"/>
        <v>0</v>
      </c>
      <c r="P23" s="31">
        <f t="shared" si="14"/>
        <v>1</v>
      </c>
      <c r="Q23" s="28"/>
      <c r="R23" s="28"/>
      <c r="S23" s="28"/>
      <c r="T23" s="28"/>
      <c r="U23" s="29">
        <f t="shared" si="0"/>
        <v>0</v>
      </c>
      <c r="V23" s="30">
        <f t="shared" si="15"/>
        <v>0</v>
      </c>
      <c r="W23" s="32">
        <f t="shared" si="1"/>
        <v>1</v>
      </c>
      <c r="X23" s="33"/>
      <c r="Y23" s="33"/>
      <c r="Z23" s="33"/>
      <c r="AA23" s="34">
        <f t="shared" si="2"/>
        <v>0</v>
      </c>
      <c r="AB23" s="34">
        <f t="shared" si="3"/>
        <v>0</v>
      </c>
      <c r="AC23" s="35">
        <f t="shared" si="4"/>
        <v>1</v>
      </c>
      <c r="AD23" s="34">
        <f t="shared" si="5"/>
        <v>0</v>
      </c>
      <c r="AE23" s="34">
        <f t="shared" si="6"/>
        <v>0</v>
      </c>
      <c r="AF23" s="36">
        <f t="shared" si="7"/>
        <v>1</v>
      </c>
      <c r="AG23" s="37" t="str">
        <f t="shared" si="8"/>
        <v/>
      </c>
      <c r="AI23" s="198">
        <f>ثلاثي3!A23</f>
        <v>19</v>
      </c>
      <c r="AJ23" s="207" t="str">
        <f>ثلاثي3!B23</f>
        <v/>
      </c>
      <c r="AK23" s="199">
        <f>(ثلاثي1!AE23+1.5*ثلاثي2!AE23+2*ثلاثي3!AE23)/4.5</f>
        <v>0</v>
      </c>
      <c r="AL23" s="199">
        <f>((ثلاثي1!E23+ثلاثي2!E23+ثلاثي3!E23)/3+(ثلاثي1!K23+ثلاثي2!K23+ثلاثي3!K23)/3+(ثلاثي1!Y23+ثلاثي2!Y23+ثلاثي3!Y23)/3)/3</f>
        <v>0</v>
      </c>
      <c r="AM23" s="200" t="str">
        <f t="shared" si="16"/>
        <v/>
      </c>
      <c r="AN23" s="194"/>
      <c r="AO23" s="194"/>
      <c r="AP23" s="194"/>
      <c r="AQ23" s="194"/>
      <c r="AR23" s="194"/>
      <c r="AS23" s="194"/>
      <c r="AT23" s="194"/>
      <c r="AU23" s="194"/>
      <c r="AV23" s="194"/>
    </row>
    <row r="24" spans="1:48" s="81" customFormat="1">
      <c r="A24" s="25">
        <f>IF(المدخلات!C21&lt;&gt;0,المدخلات!C21,"")</f>
        <v>20</v>
      </c>
      <c r="B24" s="26" t="str">
        <f>IF(المدخلات!D21&lt;&gt;"",المدخلات!D21,"")</f>
        <v/>
      </c>
      <c r="C24" s="27" t="str">
        <f>IF(المدخلات!E21&lt;&gt;"",المدخلات!E21,"")</f>
        <v/>
      </c>
      <c r="D24" s="28"/>
      <c r="E24" s="28"/>
      <c r="F24" s="28"/>
      <c r="G24" s="28"/>
      <c r="H24" s="29">
        <f t="shared" si="9"/>
        <v>0</v>
      </c>
      <c r="I24" s="30">
        <f t="shared" si="10"/>
        <v>0</v>
      </c>
      <c r="J24" s="31">
        <f t="shared" si="11"/>
        <v>1</v>
      </c>
      <c r="K24" s="28"/>
      <c r="L24" s="28"/>
      <c r="M24" s="28"/>
      <c r="N24" s="29">
        <f t="shared" si="12"/>
        <v>0</v>
      </c>
      <c r="O24" s="30">
        <f t="shared" si="13"/>
        <v>0</v>
      </c>
      <c r="P24" s="31">
        <f t="shared" si="14"/>
        <v>1</v>
      </c>
      <c r="Q24" s="28"/>
      <c r="R24" s="28"/>
      <c r="S24" s="28"/>
      <c r="T24" s="28"/>
      <c r="U24" s="29">
        <f t="shared" si="0"/>
        <v>0</v>
      </c>
      <c r="V24" s="30">
        <f t="shared" si="15"/>
        <v>0</v>
      </c>
      <c r="W24" s="32">
        <f t="shared" si="1"/>
        <v>1</v>
      </c>
      <c r="X24" s="33"/>
      <c r="Y24" s="33"/>
      <c r="Z24" s="33"/>
      <c r="AA24" s="34">
        <f t="shared" si="2"/>
        <v>0</v>
      </c>
      <c r="AB24" s="34">
        <f t="shared" si="3"/>
        <v>0</v>
      </c>
      <c r="AC24" s="35">
        <f t="shared" si="4"/>
        <v>1</v>
      </c>
      <c r="AD24" s="34">
        <f t="shared" si="5"/>
        <v>0</v>
      </c>
      <c r="AE24" s="34">
        <f t="shared" si="6"/>
        <v>0</v>
      </c>
      <c r="AF24" s="36">
        <f t="shared" si="7"/>
        <v>1</v>
      </c>
      <c r="AG24" s="37" t="str">
        <f t="shared" si="8"/>
        <v/>
      </c>
      <c r="AI24" s="198">
        <f>ثلاثي3!A24</f>
        <v>20</v>
      </c>
      <c r="AJ24" s="207" t="str">
        <f>ثلاثي3!B24</f>
        <v/>
      </c>
      <c r="AK24" s="199">
        <f>(ثلاثي1!AE24+1.5*ثلاثي2!AE24+2*ثلاثي3!AE24)/4.5</f>
        <v>0</v>
      </c>
      <c r="AL24" s="199">
        <f>((ثلاثي1!E24+ثلاثي2!E24+ثلاثي3!E24)/3+(ثلاثي1!K24+ثلاثي2!K24+ثلاثي3!K24)/3+(ثلاثي1!Y24+ثلاثي2!Y24+ثلاثي3!Y24)/3)/3</f>
        <v>0</v>
      </c>
      <c r="AM24" s="200" t="str">
        <f t="shared" si="16"/>
        <v/>
      </c>
      <c r="AN24" s="194"/>
      <c r="AO24" s="194"/>
      <c r="AP24" s="194"/>
      <c r="AQ24" s="194"/>
      <c r="AR24" s="194"/>
      <c r="AS24" s="194"/>
      <c r="AT24" s="194"/>
      <c r="AU24" s="194"/>
      <c r="AV24" s="194"/>
    </row>
    <row r="25" spans="1:48" s="81" customFormat="1">
      <c r="A25" s="25">
        <f>IF(المدخلات!C22&lt;&gt;0,المدخلات!C22,"")</f>
        <v>21</v>
      </c>
      <c r="B25" s="26" t="str">
        <f>IF(المدخلات!D22&lt;&gt;"",المدخلات!D22,"")</f>
        <v/>
      </c>
      <c r="C25" s="27" t="str">
        <f>IF(المدخلات!E22&lt;&gt;"",المدخلات!E22,"")</f>
        <v/>
      </c>
      <c r="D25" s="28"/>
      <c r="E25" s="28"/>
      <c r="F25" s="28"/>
      <c r="G25" s="28"/>
      <c r="H25" s="29">
        <f t="shared" si="9"/>
        <v>0</v>
      </c>
      <c r="I25" s="30">
        <f t="shared" si="10"/>
        <v>0</v>
      </c>
      <c r="J25" s="31">
        <f t="shared" si="11"/>
        <v>1</v>
      </c>
      <c r="K25" s="28"/>
      <c r="L25" s="28"/>
      <c r="M25" s="28"/>
      <c r="N25" s="29">
        <f t="shared" si="12"/>
        <v>0</v>
      </c>
      <c r="O25" s="30">
        <f t="shared" si="13"/>
        <v>0</v>
      </c>
      <c r="P25" s="31">
        <f t="shared" si="14"/>
        <v>1</v>
      </c>
      <c r="Q25" s="28"/>
      <c r="R25" s="28"/>
      <c r="S25" s="28"/>
      <c r="T25" s="28"/>
      <c r="U25" s="29">
        <f t="shared" si="0"/>
        <v>0</v>
      </c>
      <c r="V25" s="30">
        <f t="shared" si="15"/>
        <v>0</v>
      </c>
      <c r="W25" s="32">
        <f t="shared" si="1"/>
        <v>1</v>
      </c>
      <c r="X25" s="33"/>
      <c r="Y25" s="33"/>
      <c r="Z25" s="33"/>
      <c r="AA25" s="34">
        <f t="shared" si="2"/>
        <v>0</v>
      </c>
      <c r="AB25" s="34">
        <f t="shared" si="3"/>
        <v>0</v>
      </c>
      <c r="AC25" s="35">
        <f t="shared" si="4"/>
        <v>1</v>
      </c>
      <c r="AD25" s="34">
        <f t="shared" si="5"/>
        <v>0</v>
      </c>
      <c r="AE25" s="34">
        <f t="shared" si="6"/>
        <v>0</v>
      </c>
      <c r="AF25" s="36">
        <f t="shared" si="7"/>
        <v>1</v>
      </c>
      <c r="AG25" s="37" t="str">
        <f t="shared" si="8"/>
        <v/>
      </c>
      <c r="AI25" s="198">
        <f>ثلاثي3!A25</f>
        <v>21</v>
      </c>
      <c r="AJ25" s="207" t="str">
        <f>ثلاثي3!B25</f>
        <v/>
      </c>
      <c r="AK25" s="199">
        <f>(ثلاثي1!AE25+1.5*ثلاثي2!AE25+2*ثلاثي3!AE25)/4.5</f>
        <v>0</v>
      </c>
      <c r="AL25" s="199">
        <f>((ثلاثي1!E25+ثلاثي2!E25+ثلاثي3!E25)/3+(ثلاثي1!K25+ثلاثي2!K25+ثلاثي3!K25)/3+(ثلاثي1!Y25+ثلاثي2!Y25+ثلاثي3!Y25)/3)/3</f>
        <v>0</v>
      </c>
      <c r="AM25" s="200" t="str">
        <f t="shared" si="16"/>
        <v/>
      </c>
      <c r="AN25" s="194"/>
      <c r="AO25" s="194"/>
      <c r="AP25" s="194"/>
      <c r="AQ25" s="194"/>
      <c r="AR25" s="194"/>
      <c r="AS25" s="194"/>
      <c r="AT25" s="194"/>
      <c r="AU25" s="194"/>
      <c r="AV25" s="194"/>
    </row>
    <row r="26" spans="1:48" s="81" customFormat="1">
      <c r="A26" s="25">
        <f>IF(المدخلات!C23&lt;&gt;0,المدخلات!C23,"")</f>
        <v>22</v>
      </c>
      <c r="B26" s="26" t="str">
        <f>IF(المدخلات!D23&lt;&gt;"",المدخلات!D23,"")</f>
        <v/>
      </c>
      <c r="C26" s="27" t="str">
        <f>IF(المدخلات!E23&lt;&gt;"",المدخلات!E23,"")</f>
        <v/>
      </c>
      <c r="D26" s="28"/>
      <c r="E26" s="28"/>
      <c r="F26" s="28"/>
      <c r="G26" s="28"/>
      <c r="H26" s="29">
        <f t="shared" si="9"/>
        <v>0</v>
      </c>
      <c r="I26" s="30">
        <f t="shared" si="10"/>
        <v>0</v>
      </c>
      <c r="J26" s="31">
        <f t="shared" si="11"/>
        <v>1</v>
      </c>
      <c r="K26" s="28"/>
      <c r="L26" s="28"/>
      <c r="M26" s="28"/>
      <c r="N26" s="29">
        <f t="shared" si="12"/>
        <v>0</v>
      </c>
      <c r="O26" s="30">
        <f t="shared" si="13"/>
        <v>0</v>
      </c>
      <c r="P26" s="31">
        <f t="shared" si="14"/>
        <v>1</v>
      </c>
      <c r="Q26" s="28"/>
      <c r="R26" s="28"/>
      <c r="S26" s="28"/>
      <c r="T26" s="28"/>
      <c r="U26" s="29">
        <f t="shared" si="0"/>
        <v>0</v>
      </c>
      <c r="V26" s="30">
        <f t="shared" si="15"/>
        <v>0</v>
      </c>
      <c r="W26" s="32">
        <f t="shared" si="1"/>
        <v>1</v>
      </c>
      <c r="X26" s="33"/>
      <c r="Y26" s="33"/>
      <c r="Z26" s="33"/>
      <c r="AA26" s="34">
        <f t="shared" si="2"/>
        <v>0</v>
      </c>
      <c r="AB26" s="34">
        <f t="shared" si="3"/>
        <v>0</v>
      </c>
      <c r="AC26" s="35">
        <f t="shared" si="4"/>
        <v>1</v>
      </c>
      <c r="AD26" s="34">
        <f t="shared" si="5"/>
        <v>0</v>
      </c>
      <c r="AE26" s="34">
        <f t="shared" si="6"/>
        <v>0</v>
      </c>
      <c r="AF26" s="36">
        <f t="shared" si="7"/>
        <v>1</v>
      </c>
      <c r="AG26" s="37" t="str">
        <f t="shared" si="8"/>
        <v/>
      </c>
      <c r="AI26" s="198">
        <f>ثلاثي3!A26</f>
        <v>22</v>
      </c>
      <c r="AJ26" s="207" t="str">
        <f>ثلاثي3!B26</f>
        <v/>
      </c>
      <c r="AK26" s="199">
        <f>(ثلاثي1!AE26+1.5*ثلاثي2!AE26+2*ثلاثي3!AE26)/4.5</f>
        <v>0</v>
      </c>
      <c r="AL26" s="199">
        <f>((ثلاثي1!E26+ثلاثي2!E26+ثلاثي3!E26)/3+(ثلاثي1!K26+ثلاثي2!K26+ثلاثي3!K26)/3+(ثلاثي1!Y26+ثلاثي2!Y26+ثلاثي3!Y26)/3)/3</f>
        <v>0</v>
      </c>
      <c r="AM26" s="200" t="str">
        <f t="shared" si="16"/>
        <v/>
      </c>
      <c r="AN26" s="194"/>
      <c r="AO26" s="194"/>
      <c r="AP26" s="194"/>
      <c r="AQ26" s="194"/>
      <c r="AR26" s="194"/>
      <c r="AS26" s="194"/>
      <c r="AT26" s="194"/>
      <c r="AU26" s="194"/>
      <c r="AV26" s="194"/>
    </row>
    <row r="27" spans="1:48" s="81" customFormat="1">
      <c r="A27" s="25">
        <f>IF(المدخلات!C24&lt;&gt;0,المدخلات!C24,"")</f>
        <v>23</v>
      </c>
      <c r="B27" s="26" t="str">
        <f>IF(المدخلات!D24&lt;&gt;"",المدخلات!D24,"")</f>
        <v/>
      </c>
      <c r="C27" s="27" t="str">
        <f>IF(المدخلات!E24&lt;&gt;"",المدخلات!E24,"")</f>
        <v/>
      </c>
      <c r="D27" s="28"/>
      <c r="E27" s="28"/>
      <c r="F27" s="28"/>
      <c r="G27" s="28"/>
      <c r="H27" s="29">
        <f t="shared" si="9"/>
        <v>0</v>
      </c>
      <c r="I27" s="30">
        <f t="shared" si="10"/>
        <v>0</v>
      </c>
      <c r="J27" s="31">
        <f t="shared" si="11"/>
        <v>1</v>
      </c>
      <c r="K27" s="28"/>
      <c r="L27" s="28"/>
      <c r="M27" s="28"/>
      <c r="N27" s="29">
        <f t="shared" si="12"/>
        <v>0</v>
      </c>
      <c r="O27" s="30">
        <f t="shared" si="13"/>
        <v>0</v>
      </c>
      <c r="P27" s="31">
        <f t="shared" si="14"/>
        <v>1</v>
      </c>
      <c r="Q27" s="28"/>
      <c r="R27" s="28"/>
      <c r="S27" s="28"/>
      <c r="T27" s="28"/>
      <c r="U27" s="29">
        <f t="shared" si="0"/>
        <v>0</v>
      </c>
      <c r="V27" s="30">
        <f t="shared" si="15"/>
        <v>0</v>
      </c>
      <c r="W27" s="32">
        <f t="shared" si="1"/>
        <v>1</v>
      </c>
      <c r="X27" s="33"/>
      <c r="Y27" s="33"/>
      <c r="Z27" s="33"/>
      <c r="AA27" s="34">
        <f t="shared" si="2"/>
        <v>0</v>
      </c>
      <c r="AB27" s="34">
        <f t="shared" si="3"/>
        <v>0</v>
      </c>
      <c r="AC27" s="35">
        <f t="shared" si="4"/>
        <v>1</v>
      </c>
      <c r="AD27" s="34">
        <f t="shared" si="5"/>
        <v>0</v>
      </c>
      <c r="AE27" s="34">
        <f t="shared" si="6"/>
        <v>0</v>
      </c>
      <c r="AF27" s="36">
        <f t="shared" si="7"/>
        <v>1</v>
      </c>
      <c r="AG27" s="37" t="str">
        <f t="shared" si="8"/>
        <v/>
      </c>
      <c r="AI27" s="198">
        <f>ثلاثي3!A27</f>
        <v>23</v>
      </c>
      <c r="AJ27" s="207" t="str">
        <f>ثلاثي3!B27</f>
        <v/>
      </c>
      <c r="AK27" s="199">
        <f>(ثلاثي1!AE27+1.5*ثلاثي2!AE27+2*ثلاثي3!AE27)/4.5</f>
        <v>0</v>
      </c>
      <c r="AL27" s="199">
        <f>((ثلاثي1!E27+ثلاثي2!E27+ثلاثي3!E27)/3+(ثلاثي1!K27+ثلاثي2!K27+ثلاثي3!K27)/3+(ثلاثي1!Y27+ثلاثي2!Y27+ثلاثي3!Y27)/3)/3</f>
        <v>0</v>
      </c>
      <c r="AM27" s="200" t="str">
        <f t="shared" si="16"/>
        <v/>
      </c>
      <c r="AN27" s="194"/>
      <c r="AO27" s="194"/>
      <c r="AP27" s="194"/>
      <c r="AQ27" s="194"/>
      <c r="AR27" s="194"/>
      <c r="AS27" s="194"/>
      <c r="AT27" s="194"/>
      <c r="AU27" s="194"/>
      <c r="AV27" s="194"/>
    </row>
    <row r="28" spans="1:48" s="81" customFormat="1">
      <c r="A28" s="25">
        <f>IF(المدخلات!C25&lt;&gt;0,المدخلات!C25,"")</f>
        <v>24</v>
      </c>
      <c r="B28" s="26" t="str">
        <f>IF(المدخلات!D25&lt;&gt;"",المدخلات!D25,"")</f>
        <v/>
      </c>
      <c r="C28" s="27" t="str">
        <f>IF(المدخلات!E25&lt;&gt;"",المدخلات!E25,"")</f>
        <v/>
      </c>
      <c r="D28" s="28"/>
      <c r="E28" s="28"/>
      <c r="F28" s="28"/>
      <c r="G28" s="28"/>
      <c r="H28" s="29">
        <f t="shared" si="9"/>
        <v>0</v>
      </c>
      <c r="I28" s="30">
        <f t="shared" si="10"/>
        <v>0</v>
      </c>
      <c r="J28" s="31">
        <f t="shared" si="11"/>
        <v>1</v>
      </c>
      <c r="K28" s="28"/>
      <c r="L28" s="28"/>
      <c r="M28" s="28"/>
      <c r="N28" s="29">
        <f t="shared" si="12"/>
        <v>0</v>
      </c>
      <c r="O28" s="30">
        <f t="shared" si="13"/>
        <v>0</v>
      </c>
      <c r="P28" s="31">
        <f t="shared" si="14"/>
        <v>1</v>
      </c>
      <c r="Q28" s="28"/>
      <c r="R28" s="28"/>
      <c r="S28" s="28"/>
      <c r="T28" s="28"/>
      <c r="U28" s="29">
        <f t="shared" si="0"/>
        <v>0</v>
      </c>
      <c r="V28" s="30">
        <f t="shared" si="15"/>
        <v>0</v>
      </c>
      <c r="W28" s="32">
        <f t="shared" si="1"/>
        <v>1</v>
      </c>
      <c r="X28" s="33"/>
      <c r="Y28" s="33"/>
      <c r="Z28" s="33"/>
      <c r="AA28" s="34">
        <f t="shared" si="2"/>
        <v>0</v>
      </c>
      <c r="AB28" s="34">
        <f t="shared" si="3"/>
        <v>0</v>
      </c>
      <c r="AC28" s="35">
        <f t="shared" si="4"/>
        <v>1</v>
      </c>
      <c r="AD28" s="34">
        <f t="shared" si="5"/>
        <v>0</v>
      </c>
      <c r="AE28" s="34">
        <f t="shared" si="6"/>
        <v>0</v>
      </c>
      <c r="AF28" s="36">
        <f t="shared" si="7"/>
        <v>1</v>
      </c>
      <c r="AG28" s="37" t="str">
        <f t="shared" si="8"/>
        <v/>
      </c>
      <c r="AI28" s="198">
        <f>ثلاثي3!A28</f>
        <v>24</v>
      </c>
      <c r="AJ28" s="207" t="str">
        <f>ثلاثي3!B28</f>
        <v/>
      </c>
      <c r="AK28" s="199">
        <f>(ثلاثي1!AE28+1.5*ثلاثي2!AE28+2*ثلاثي3!AE28)/4.5</f>
        <v>0</v>
      </c>
      <c r="AL28" s="199">
        <f>((ثلاثي1!E28+ثلاثي2!E28+ثلاثي3!E28)/3+(ثلاثي1!K28+ثلاثي2!K28+ثلاثي3!K28)/3+(ثلاثي1!Y28+ثلاثي2!Y28+ثلاثي3!Y28)/3)/3</f>
        <v>0</v>
      </c>
      <c r="AM28" s="200" t="str">
        <f t="shared" si="16"/>
        <v/>
      </c>
      <c r="AN28" s="194"/>
      <c r="AO28" s="194"/>
      <c r="AP28" s="194"/>
      <c r="AQ28" s="194"/>
      <c r="AR28" s="194"/>
      <c r="AS28" s="194"/>
      <c r="AT28" s="194"/>
      <c r="AU28" s="194"/>
      <c r="AV28" s="194"/>
    </row>
    <row r="29" spans="1:48" s="81" customFormat="1">
      <c r="A29" s="25">
        <f>IF(المدخلات!C26&lt;&gt;0,المدخلات!C26,"")</f>
        <v>25</v>
      </c>
      <c r="B29" s="26" t="str">
        <f>IF(المدخلات!D26&lt;&gt;"",المدخلات!D26,"")</f>
        <v/>
      </c>
      <c r="C29" s="27" t="str">
        <f>IF(المدخلات!E26&lt;&gt;"",المدخلات!E26,"")</f>
        <v/>
      </c>
      <c r="D29" s="28"/>
      <c r="E29" s="28"/>
      <c r="F29" s="28"/>
      <c r="G29" s="28"/>
      <c r="H29" s="29">
        <f t="shared" si="9"/>
        <v>0</v>
      </c>
      <c r="I29" s="30">
        <f t="shared" si="10"/>
        <v>0</v>
      </c>
      <c r="J29" s="31">
        <f t="shared" si="11"/>
        <v>1</v>
      </c>
      <c r="K29" s="28"/>
      <c r="L29" s="28"/>
      <c r="M29" s="28"/>
      <c r="N29" s="29">
        <f t="shared" si="12"/>
        <v>0</v>
      </c>
      <c r="O29" s="30">
        <f t="shared" si="13"/>
        <v>0</v>
      </c>
      <c r="P29" s="31">
        <f t="shared" si="14"/>
        <v>1</v>
      </c>
      <c r="Q29" s="28"/>
      <c r="R29" s="28"/>
      <c r="S29" s="28"/>
      <c r="T29" s="28"/>
      <c r="U29" s="29">
        <f t="shared" si="0"/>
        <v>0</v>
      </c>
      <c r="V29" s="30">
        <f t="shared" si="15"/>
        <v>0</v>
      </c>
      <c r="W29" s="32">
        <f t="shared" si="1"/>
        <v>1</v>
      </c>
      <c r="X29" s="33"/>
      <c r="Y29" s="33"/>
      <c r="Z29" s="33"/>
      <c r="AA29" s="34">
        <f t="shared" si="2"/>
        <v>0</v>
      </c>
      <c r="AB29" s="34">
        <f t="shared" si="3"/>
        <v>0</v>
      </c>
      <c r="AC29" s="35">
        <f t="shared" si="4"/>
        <v>1</v>
      </c>
      <c r="AD29" s="34">
        <f t="shared" si="5"/>
        <v>0</v>
      </c>
      <c r="AE29" s="34">
        <f t="shared" si="6"/>
        <v>0</v>
      </c>
      <c r="AF29" s="36">
        <f t="shared" si="7"/>
        <v>1</v>
      </c>
      <c r="AG29" s="37" t="str">
        <f t="shared" si="8"/>
        <v/>
      </c>
      <c r="AI29" s="198">
        <f>ثلاثي3!A29</f>
        <v>25</v>
      </c>
      <c r="AJ29" s="207" t="str">
        <f>ثلاثي3!B29</f>
        <v/>
      </c>
      <c r="AK29" s="199">
        <f>(ثلاثي1!AE29+1.5*ثلاثي2!AE29+2*ثلاثي3!AE29)/4.5</f>
        <v>0</v>
      </c>
      <c r="AL29" s="199">
        <f>((ثلاثي1!E29+ثلاثي2!E29+ثلاثي3!E29)/3+(ثلاثي1!K29+ثلاثي2!K29+ثلاثي3!K29)/3+(ثلاثي1!Y29+ثلاثي2!Y29+ثلاثي3!Y29)/3)/3</f>
        <v>0</v>
      </c>
      <c r="AM29" s="200" t="str">
        <f t="shared" si="16"/>
        <v/>
      </c>
      <c r="AN29" s="194"/>
      <c r="AO29" s="194"/>
      <c r="AP29" s="194"/>
      <c r="AQ29" s="194"/>
      <c r="AR29" s="194"/>
      <c r="AS29" s="194"/>
      <c r="AT29" s="194"/>
      <c r="AU29" s="194"/>
      <c r="AV29" s="194"/>
    </row>
    <row r="30" spans="1:48" s="81" customFormat="1">
      <c r="A30" s="25">
        <f>IF(المدخلات!C27&lt;&gt;0,المدخلات!C27,"")</f>
        <v>26</v>
      </c>
      <c r="B30" s="26" t="str">
        <f>IF(المدخلات!D27&lt;&gt;"",المدخلات!D27,"")</f>
        <v/>
      </c>
      <c r="C30" s="27" t="str">
        <f>IF(المدخلات!E27&lt;&gt;"",المدخلات!E27,"")</f>
        <v/>
      </c>
      <c r="D30" s="28"/>
      <c r="E30" s="28"/>
      <c r="F30" s="28"/>
      <c r="G30" s="28"/>
      <c r="H30" s="29">
        <f t="shared" si="9"/>
        <v>0</v>
      </c>
      <c r="I30" s="30">
        <f t="shared" si="10"/>
        <v>0</v>
      </c>
      <c r="J30" s="31">
        <f t="shared" si="11"/>
        <v>1</v>
      </c>
      <c r="K30" s="28"/>
      <c r="L30" s="28"/>
      <c r="M30" s="28"/>
      <c r="N30" s="29">
        <f t="shared" si="12"/>
        <v>0</v>
      </c>
      <c r="O30" s="30">
        <f t="shared" si="13"/>
        <v>0</v>
      </c>
      <c r="P30" s="31">
        <f t="shared" si="14"/>
        <v>1</v>
      </c>
      <c r="Q30" s="28"/>
      <c r="R30" s="28"/>
      <c r="S30" s="28"/>
      <c r="T30" s="28"/>
      <c r="U30" s="29">
        <f t="shared" si="0"/>
        <v>0</v>
      </c>
      <c r="V30" s="30">
        <f t="shared" si="15"/>
        <v>0</v>
      </c>
      <c r="W30" s="32">
        <f t="shared" si="1"/>
        <v>1</v>
      </c>
      <c r="X30" s="33"/>
      <c r="Y30" s="33"/>
      <c r="Z30" s="33"/>
      <c r="AA30" s="34">
        <f t="shared" si="2"/>
        <v>0</v>
      </c>
      <c r="AB30" s="34">
        <f t="shared" si="3"/>
        <v>0</v>
      </c>
      <c r="AC30" s="35">
        <f t="shared" si="4"/>
        <v>1</v>
      </c>
      <c r="AD30" s="34">
        <f t="shared" si="5"/>
        <v>0</v>
      </c>
      <c r="AE30" s="34">
        <f t="shared" si="6"/>
        <v>0</v>
      </c>
      <c r="AF30" s="36">
        <f t="shared" si="7"/>
        <v>1</v>
      </c>
      <c r="AG30" s="37" t="str">
        <f t="shared" si="8"/>
        <v/>
      </c>
      <c r="AI30" s="198">
        <f>ثلاثي3!A30</f>
        <v>26</v>
      </c>
      <c r="AJ30" s="207" t="str">
        <f>ثلاثي3!B30</f>
        <v/>
      </c>
      <c r="AK30" s="199">
        <f>(ثلاثي1!AE30+1.5*ثلاثي2!AE30+2*ثلاثي3!AE30)/4.5</f>
        <v>0</v>
      </c>
      <c r="AL30" s="199">
        <f>((ثلاثي1!E30+ثلاثي2!E30+ثلاثي3!E30)/3+(ثلاثي1!K30+ثلاثي2!K30+ثلاثي3!K30)/3+(ثلاثي1!Y30+ثلاثي2!Y30+ثلاثي3!Y30)/3)/3</f>
        <v>0</v>
      </c>
      <c r="AM30" s="200" t="str">
        <f t="shared" si="16"/>
        <v/>
      </c>
      <c r="AN30" s="194"/>
      <c r="AO30" s="194"/>
      <c r="AP30" s="194"/>
      <c r="AQ30" s="194"/>
      <c r="AR30" s="194"/>
      <c r="AS30" s="194"/>
      <c r="AT30" s="194"/>
      <c r="AU30" s="194"/>
      <c r="AV30" s="194"/>
    </row>
    <row r="31" spans="1:48" s="81" customFormat="1">
      <c r="A31" s="25">
        <f>IF(المدخلات!C28&lt;&gt;0,المدخلات!C28,"")</f>
        <v>27</v>
      </c>
      <c r="B31" s="26" t="str">
        <f>IF(المدخلات!D28&lt;&gt;"",المدخلات!D28,"")</f>
        <v/>
      </c>
      <c r="C31" s="27" t="str">
        <f>IF(المدخلات!E28&lt;&gt;"",المدخلات!E28,"")</f>
        <v/>
      </c>
      <c r="D31" s="28"/>
      <c r="E31" s="28"/>
      <c r="F31" s="28"/>
      <c r="G31" s="28"/>
      <c r="H31" s="29">
        <f t="shared" si="9"/>
        <v>0</v>
      </c>
      <c r="I31" s="30">
        <f t="shared" si="10"/>
        <v>0</v>
      </c>
      <c r="J31" s="31">
        <f t="shared" si="11"/>
        <v>1</v>
      </c>
      <c r="K31" s="28"/>
      <c r="L31" s="28"/>
      <c r="M31" s="28"/>
      <c r="N31" s="29">
        <f t="shared" si="12"/>
        <v>0</v>
      </c>
      <c r="O31" s="30">
        <f t="shared" si="13"/>
        <v>0</v>
      </c>
      <c r="P31" s="31">
        <f t="shared" si="14"/>
        <v>1</v>
      </c>
      <c r="Q31" s="28"/>
      <c r="R31" s="28"/>
      <c r="S31" s="28"/>
      <c r="T31" s="28"/>
      <c r="U31" s="29">
        <f t="shared" si="0"/>
        <v>0</v>
      </c>
      <c r="V31" s="30">
        <f t="shared" si="15"/>
        <v>0</v>
      </c>
      <c r="W31" s="32">
        <f t="shared" si="1"/>
        <v>1</v>
      </c>
      <c r="X31" s="33"/>
      <c r="Y31" s="33"/>
      <c r="Z31" s="33"/>
      <c r="AA31" s="34">
        <f t="shared" si="2"/>
        <v>0</v>
      </c>
      <c r="AB31" s="34">
        <f t="shared" si="3"/>
        <v>0</v>
      </c>
      <c r="AC31" s="35">
        <f t="shared" si="4"/>
        <v>1</v>
      </c>
      <c r="AD31" s="34">
        <f t="shared" si="5"/>
        <v>0</v>
      </c>
      <c r="AE31" s="34">
        <f t="shared" si="6"/>
        <v>0</v>
      </c>
      <c r="AF31" s="36">
        <f t="shared" si="7"/>
        <v>1</v>
      </c>
      <c r="AG31" s="37" t="str">
        <f t="shared" si="8"/>
        <v/>
      </c>
      <c r="AI31" s="198">
        <f>ثلاثي3!A31</f>
        <v>27</v>
      </c>
      <c r="AJ31" s="207" t="str">
        <f>ثلاثي3!B31</f>
        <v/>
      </c>
      <c r="AK31" s="199">
        <f>(ثلاثي1!AE31+1.5*ثلاثي2!AE31+2*ثلاثي3!AE31)/4.5</f>
        <v>0</v>
      </c>
      <c r="AL31" s="199">
        <f>((ثلاثي1!E31+ثلاثي2!E31+ثلاثي3!E31)/3+(ثلاثي1!K31+ثلاثي2!K31+ثلاثي3!K31)/3+(ثلاثي1!Y31+ثلاثي2!Y31+ثلاثي3!Y31)/3)/3</f>
        <v>0</v>
      </c>
      <c r="AM31" s="200" t="str">
        <f t="shared" si="16"/>
        <v/>
      </c>
      <c r="AN31" s="194"/>
      <c r="AO31" s="194"/>
      <c r="AP31" s="194"/>
      <c r="AQ31" s="194"/>
      <c r="AR31" s="194"/>
      <c r="AS31" s="194"/>
      <c r="AT31" s="194"/>
      <c r="AU31" s="194"/>
      <c r="AV31" s="194"/>
    </row>
    <row r="32" spans="1:48" s="81" customFormat="1">
      <c r="A32" s="25">
        <f>IF(المدخلات!C29&lt;&gt;0,المدخلات!C29,"")</f>
        <v>28</v>
      </c>
      <c r="B32" s="26" t="str">
        <f>IF(المدخلات!D29&lt;&gt;"",المدخلات!D29,"")</f>
        <v/>
      </c>
      <c r="C32" s="27" t="str">
        <f>IF(المدخلات!E29&lt;&gt;"",المدخلات!E29,"")</f>
        <v/>
      </c>
      <c r="D32" s="28"/>
      <c r="E32" s="28"/>
      <c r="F32" s="28"/>
      <c r="G32" s="28"/>
      <c r="H32" s="29">
        <f t="shared" si="9"/>
        <v>0</v>
      </c>
      <c r="I32" s="30">
        <f t="shared" si="10"/>
        <v>0</v>
      </c>
      <c r="J32" s="31">
        <f t="shared" si="11"/>
        <v>1</v>
      </c>
      <c r="K32" s="28"/>
      <c r="L32" s="28"/>
      <c r="M32" s="28"/>
      <c r="N32" s="29">
        <f t="shared" si="12"/>
        <v>0</v>
      </c>
      <c r="O32" s="30">
        <f t="shared" si="13"/>
        <v>0</v>
      </c>
      <c r="P32" s="31">
        <f t="shared" si="14"/>
        <v>1</v>
      </c>
      <c r="Q32" s="28"/>
      <c r="R32" s="28"/>
      <c r="S32" s="28"/>
      <c r="T32" s="28"/>
      <c r="U32" s="29">
        <f t="shared" si="0"/>
        <v>0</v>
      </c>
      <c r="V32" s="30">
        <f t="shared" si="15"/>
        <v>0</v>
      </c>
      <c r="W32" s="32">
        <f t="shared" si="1"/>
        <v>1</v>
      </c>
      <c r="X32" s="33"/>
      <c r="Y32" s="33"/>
      <c r="Z32" s="33"/>
      <c r="AA32" s="34">
        <f t="shared" si="2"/>
        <v>0</v>
      </c>
      <c r="AB32" s="34">
        <f t="shared" si="3"/>
        <v>0</v>
      </c>
      <c r="AC32" s="35">
        <f t="shared" si="4"/>
        <v>1</v>
      </c>
      <c r="AD32" s="34">
        <f t="shared" si="5"/>
        <v>0</v>
      </c>
      <c r="AE32" s="34">
        <f t="shared" si="6"/>
        <v>0</v>
      </c>
      <c r="AF32" s="36">
        <f t="shared" si="7"/>
        <v>1</v>
      </c>
      <c r="AG32" s="37" t="str">
        <f t="shared" si="8"/>
        <v/>
      </c>
      <c r="AI32" s="198">
        <f>ثلاثي3!A32</f>
        <v>28</v>
      </c>
      <c r="AJ32" s="207" t="str">
        <f>ثلاثي3!B32</f>
        <v/>
      </c>
      <c r="AK32" s="199">
        <f>(ثلاثي1!AE32+1.5*ثلاثي2!AE32+2*ثلاثي3!AE32)/4.5</f>
        <v>0</v>
      </c>
      <c r="AL32" s="199">
        <f>((ثلاثي1!E32+ثلاثي2!E32+ثلاثي3!E32)/3+(ثلاثي1!K32+ثلاثي2!K32+ثلاثي3!K32)/3+(ثلاثي1!Y32+ثلاثي2!Y32+ثلاثي3!Y32)/3)/3</f>
        <v>0</v>
      </c>
      <c r="AM32" s="200" t="str">
        <f t="shared" si="16"/>
        <v/>
      </c>
      <c r="AN32" s="194"/>
      <c r="AO32" s="194"/>
      <c r="AP32" s="194"/>
      <c r="AQ32" s="194"/>
      <c r="AR32" s="194"/>
      <c r="AS32" s="194"/>
      <c r="AT32" s="194"/>
      <c r="AU32" s="194"/>
      <c r="AV32" s="194"/>
    </row>
    <row r="33" spans="1:48" s="81" customFormat="1">
      <c r="A33" s="25">
        <f>IF(المدخلات!C30&lt;&gt;0,المدخلات!C30,"")</f>
        <v>29</v>
      </c>
      <c r="B33" s="26" t="str">
        <f>IF(المدخلات!D30&lt;&gt;"",المدخلات!D30,"")</f>
        <v/>
      </c>
      <c r="C33" s="27" t="str">
        <f>IF(المدخلات!E30&lt;&gt;"",المدخلات!E30,"")</f>
        <v/>
      </c>
      <c r="D33" s="28"/>
      <c r="E33" s="28"/>
      <c r="F33" s="28"/>
      <c r="G33" s="28"/>
      <c r="H33" s="29">
        <f t="shared" si="9"/>
        <v>0</v>
      </c>
      <c r="I33" s="30">
        <f t="shared" si="10"/>
        <v>0</v>
      </c>
      <c r="J33" s="31">
        <f t="shared" si="11"/>
        <v>1</v>
      </c>
      <c r="K33" s="28"/>
      <c r="L33" s="28"/>
      <c r="M33" s="28"/>
      <c r="N33" s="29">
        <f t="shared" si="12"/>
        <v>0</v>
      </c>
      <c r="O33" s="30">
        <f t="shared" si="13"/>
        <v>0</v>
      </c>
      <c r="P33" s="31">
        <f t="shared" si="14"/>
        <v>1</v>
      </c>
      <c r="Q33" s="28"/>
      <c r="R33" s="28"/>
      <c r="S33" s="28"/>
      <c r="T33" s="28"/>
      <c r="U33" s="29">
        <f t="shared" si="0"/>
        <v>0</v>
      </c>
      <c r="V33" s="30">
        <f t="shared" si="15"/>
        <v>0</v>
      </c>
      <c r="W33" s="32">
        <f t="shared" si="1"/>
        <v>1</v>
      </c>
      <c r="X33" s="33"/>
      <c r="Y33" s="33"/>
      <c r="Z33" s="33"/>
      <c r="AA33" s="34">
        <f t="shared" si="2"/>
        <v>0</v>
      </c>
      <c r="AB33" s="34">
        <f t="shared" si="3"/>
        <v>0</v>
      </c>
      <c r="AC33" s="35">
        <f t="shared" si="4"/>
        <v>1</v>
      </c>
      <c r="AD33" s="34">
        <f t="shared" si="5"/>
        <v>0</v>
      </c>
      <c r="AE33" s="34">
        <f t="shared" si="6"/>
        <v>0</v>
      </c>
      <c r="AF33" s="36">
        <f t="shared" si="7"/>
        <v>1</v>
      </c>
      <c r="AG33" s="37" t="str">
        <f t="shared" si="8"/>
        <v/>
      </c>
      <c r="AI33" s="198">
        <f>ثلاثي3!A33</f>
        <v>29</v>
      </c>
      <c r="AJ33" s="207" t="str">
        <f>ثلاثي3!B33</f>
        <v/>
      </c>
      <c r="AK33" s="199">
        <f>(ثلاثي1!AE33+1.5*ثلاثي2!AE33+2*ثلاثي3!AE33)/4.5</f>
        <v>0</v>
      </c>
      <c r="AL33" s="199">
        <f>((ثلاثي1!E33+ثلاثي2!E33+ثلاثي3!E33)/3+(ثلاثي1!K33+ثلاثي2!K33+ثلاثي3!K33)/3+(ثلاثي1!Y33+ثلاثي2!Y33+ثلاثي3!Y33)/3)/3</f>
        <v>0</v>
      </c>
      <c r="AM33" s="200" t="str">
        <f t="shared" si="16"/>
        <v/>
      </c>
      <c r="AN33" s="194"/>
      <c r="AO33" s="194"/>
      <c r="AP33" s="194"/>
      <c r="AQ33" s="194"/>
      <c r="AR33" s="194"/>
      <c r="AS33" s="194"/>
      <c r="AT33" s="194"/>
      <c r="AU33" s="194"/>
      <c r="AV33" s="194"/>
    </row>
    <row r="34" spans="1:48" s="81" customFormat="1">
      <c r="A34" s="25">
        <f>IF(المدخلات!C31&lt;&gt;0,المدخلات!C31,"")</f>
        <v>30</v>
      </c>
      <c r="B34" s="26" t="str">
        <f>IF(المدخلات!D31&lt;&gt;"",المدخلات!D31,"")</f>
        <v/>
      </c>
      <c r="C34" s="27" t="str">
        <f>IF(المدخلات!E31&lt;&gt;"",المدخلات!E31,"")</f>
        <v/>
      </c>
      <c r="D34" s="28"/>
      <c r="E34" s="28"/>
      <c r="F34" s="28"/>
      <c r="G34" s="28"/>
      <c r="H34" s="29">
        <f t="shared" si="9"/>
        <v>0</v>
      </c>
      <c r="I34" s="30">
        <f t="shared" si="10"/>
        <v>0</v>
      </c>
      <c r="J34" s="31">
        <f t="shared" si="11"/>
        <v>1</v>
      </c>
      <c r="K34" s="28"/>
      <c r="L34" s="28"/>
      <c r="M34" s="28"/>
      <c r="N34" s="29">
        <f t="shared" si="12"/>
        <v>0</v>
      </c>
      <c r="O34" s="30">
        <f t="shared" si="13"/>
        <v>0</v>
      </c>
      <c r="P34" s="31">
        <f t="shared" si="14"/>
        <v>1</v>
      </c>
      <c r="Q34" s="28"/>
      <c r="R34" s="28"/>
      <c r="S34" s="28"/>
      <c r="T34" s="28"/>
      <c r="U34" s="29">
        <f t="shared" si="0"/>
        <v>0</v>
      </c>
      <c r="V34" s="30">
        <f t="shared" si="15"/>
        <v>0</v>
      </c>
      <c r="W34" s="32">
        <f t="shared" si="1"/>
        <v>1</v>
      </c>
      <c r="X34" s="33"/>
      <c r="Y34" s="33"/>
      <c r="Z34" s="33"/>
      <c r="AA34" s="34">
        <f t="shared" si="2"/>
        <v>0</v>
      </c>
      <c r="AB34" s="34">
        <f t="shared" si="3"/>
        <v>0</v>
      </c>
      <c r="AC34" s="35">
        <f t="shared" si="4"/>
        <v>1</v>
      </c>
      <c r="AD34" s="34">
        <f t="shared" si="5"/>
        <v>0</v>
      </c>
      <c r="AE34" s="34">
        <f t="shared" si="6"/>
        <v>0</v>
      </c>
      <c r="AF34" s="36">
        <f t="shared" si="7"/>
        <v>1</v>
      </c>
      <c r="AG34" s="37" t="str">
        <f t="shared" si="8"/>
        <v/>
      </c>
      <c r="AI34" s="198">
        <f>ثلاثي3!A34</f>
        <v>30</v>
      </c>
      <c r="AJ34" s="207" t="str">
        <f>ثلاثي3!B34</f>
        <v/>
      </c>
      <c r="AK34" s="199">
        <f>(ثلاثي1!AE34+1.5*ثلاثي2!AE34+2*ثلاثي3!AE34)/4.5</f>
        <v>0</v>
      </c>
      <c r="AL34" s="199">
        <f>((ثلاثي1!E34+ثلاثي2!E34+ثلاثي3!E34)/3+(ثلاثي1!K34+ثلاثي2!K34+ثلاثي3!K34)/3+(ثلاثي1!Y34+ثلاثي2!Y34+ثلاثي3!Y34)/3)/3</f>
        <v>0</v>
      </c>
      <c r="AM34" s="200" t="str">
        <f t="shared" si="16"/>
        <v/>
      </c>
      <c r="AN34" s="194"/>
      <c r="AO34" s="194"/>
      <c r="AP34" s="194"/>
      <c r="AQ34" s="194"/>
      <c r="AR34" s="194"/>
      <c r="AS34" s="194"/>
      <c r="AT34" s="194"/>
      <c r="AU34" s="194"/>
      <c r="AV34" s="194"/>
    </row>
    <row r="35" spans="1:48" s="81" customFormat="1">
      <c r="A35" s="25">
        <f>IF(المدخلات!C32&lt;&gt;0,المدخلات!C32,"")</f>
        <v>31</v>
      </c>
      <c r="B35" s="26" t="str">
        <f>IF(المدخلات!D32&lt;&gt;"",المدخلات!D32,"")</f>
        <v/>
      </c>
      <c r="C35" s="27" t="str">
        <f>IF(المدخلات!E32&lt;&gt;"",المدخلات!E32,"")</f>
        <v/>
      </c>
      <c r="D35" s="28"/>
      <c r="E35" s="28"/>
      <c r="F35" s="28"/>
      <c r="G35" s="28"/>
      <c r="H35" s="29">
        <f t="shared" si="9"/>
        <v>0</v>
      </c>
      <c r="I35" s="30">
        <f t="shared" si="10"/>
        <v>0</v>
      </c>
      <c r="J35" s="31">
        <f t="shared" si="11"/>
        <v>1</v>
      </c>
      <c r="K35" s="28"/>
      <c r="L35" s="28"/>
      <c r="M35" s="28"/>
      <c r="N35" s="29">
        <f t="shared" si="12"/>
        <v>0</v>
      </c>
      <c r="O35" s="30">
        <f t="shared" si="13"/>
        <v>0</v>
      </c>
      <c r="P35" s="31">
        <f t="shared" si="14"/>
        <v>1</v>
      </c>
      <c r="Q35" s="28"/>
      <c r="R35" s="28"/>
      <c r="S35" s="28"/>
      <c r="T35" s="28"/>
      <c r="U35" s="29">
        <f t="shared" si="0"/>
        <v>0</v>
      </c>
      <c r="V35" s="30">
        <f t="shared" si="15"/>
        <v>0</v>
      </c>
      <c r="W35" s="32">
        <f t="shared" si="1"/>
        <v>1</v>
      </c>
      <c r="X35" s="33"/>
      <c r="Y35" s="33"/>
      <c r="Z35" s="33"/>
      <c r="AA35" s="34">
        <f t="shared" si="2"/>
        <v>0</v>
      </c>
      <c r="AB35" s="34">
        <f t="shared" si="3"/>
        <v>0</v>
      </c>
      <c r="AC35" s="35">
        <f t="shared" si="4"/>
        <v>1</v>
      </c>
      <c r="AD35" s="34">
        <f t="shared" si="5"/>
        <v>0</v>
      </c>
      <c r="AE35" s="34">
        <f t="shared" si="6"/>
        <v>0</v>
      </c>
      <c r="AF35" s="36">
        <f t="shared" si="7"/>
        <v>1</v>
      </c>
      <c r="AG35" s="37" t="str">
        <f t="shared" si="8"/>
        <v/>
      </c>
      <c r="AI35" s="198">
        <f>ثلاثي3!A35</f>
        <v>31</v>
      </c>
      <c r="AJ35" s="207" t="str">
        <f>ثلاثي3!B35</f>
        <v/>
      </c>
      <c r="AK35" s="199">
        <f>(ثلاثي1!AE35+1.5*ثلاثي2!AE35+2*ثلاثي3!AE35)/4.5</f>
        <v>0</v>
      </c>
      <c r="AL35" s="199">
        <f>((ثلاثي1!E35+ثلاثي2!E35+ثلاثي3!E35)/3+(ثلاثي1!K35+ثلاثي2!K35+ثلاثي3!K35)/3+(ثلاثي1!Y35+ثلاثي2!Y35+ثلاثي3!Y35)/3)/3</f>
        <v>0</v>
      </c>
      <c r="AM35" s="200" t="str">
        <f t="shared" si="16"/>
        <v/>
      </c>
      <c r="AN35" s="194"/>
      <c r="AO35" s="194"/>
      <c r="AP35" s="194"/>
      <c r="AQ35" s="194"/>
      <c r="AR35" s="194"/>
      <c r="AS35" s="194"/>
      <c r="AT35" s="194"/>
      <c r="AU35" s="194"/>
      <c r="AV35" s="194"/>
    </row>
    <row r="36" spans="1:48" s="81" customFormat="1">
      <c r="A36" s="25">
        <f>IF(المدخلات!C33&lt;&gt;0,المدخلات!C33,"")</f>
        <v>32</v>
      </c>
      <c r="B36" s="26" t="str">
        <f>IF(المدخلات!D33&lt;&gt;"",المدخلات!D33,"")</f>
        <v/>
      </c>
      <c r="C36" s="27" t="str">
        <f>IF(المدخلات!E33&lt;&gt;"",المدخلات!E33,"")</f>
        <v/>
      </c>
      <c r="D36" s="28"/>
      <c r="E36" s="28"/>
      <c r="F36" s="28"/>
      <c r="G36" s="28"/>
      <c r="H36" s="29">
        <f t="shared" si="9"/>
        <v>0</v>
      </c>
      <c r="I36" s="30">
        <f t="shared" si="10"/>
        <v>0</v>
      </c>
      <c r="J36" s="31">
        <f t="shared" si="11"/>
        <v>1</v>
      </c>
      <c r="K36" s="28"/>
      <c r="L36" s="28"/>
      <c r="M36" s="28"/>
      <c r="N36" s="29">
        <f t="shared" si="12"/>
        <v>0</v>
      </c>
      <c r="O36" s="30">
        <f t="shared" si="13"/>
        <v>0</v>
      </c>
      <c r="P36" s="31">
        <f t="shared" si="14"/>
        <v>1</v>
      </c>
      <c r="Q36" s="28"/>
      <c r="R36" s="28"/>
      <c r="S36" s="28"/>
      <c r="T36" s="28"/>
      <c r="U36" s="29">
        <f t="shared" si="0"/>
        <v>0</v>
      </c>
      <c r="V36" s="30">
        <f t="shared" si="15"/>
        <v>0</v>
      </c>
      <c r="W36" s="32">
        <f t="shared" si="1"/>
        <v>1</v>
      </c>
      <c r="X36" s="33"/>
      <c r="Y36" s="33"/>
      <c r="Z36" s="33"/>
      <c r="AA36" s="34">
        <f t="shared" si="2"/>
        <v>0</v>
      </c>
      <c r="AB36" s="34">
        <f t="shared" si="3"/>
        <v>0</v>
      </c>
      <c r="AC36" s="35">
        <f t="shared" si="4"/>
        <v>1</v>
      </c>
      <c r="AD36" s="34">
        <f t="shared" si="5"/>
        <v>0</v>
      </c>
      <c r="AE36" s="34">
        <f t="shared" si="6"/>
        <v>0</v>
      </c>
      <c r="AF36" s="36">
        <f t="shared" si="7"/>
        <v>1</v>
      </c>
      <c r="AG36" s="37" t="str">
        <f t="shared" si="8"/>
        <v/>
      </c>
      <c r="AI36" s="198">
        <f>ثلاثي3!A36</f>
        <v>32</v>
      </c>
      <c r="AJ36" s="207" t="str">
        <f>ثلاثي3!B36</f>
        <v/>
      </c>
      <c r="AK36" s="199">
        <f>(ثلاثي1!AE36+1.5*ثلاثي2!AE36+2*ثلاثي3!AE36)/4.5</f>
        <v>0</v>
      </c>
      <c r="AL36" s="199">
        <f>((ثلاثي1!E36+ثلاثي2!E36+ثلاثي3!E36)/3+(ثلاثي1!K36+ثلاثي2!K36+ثلاثي3!K36)/3+(ثلاثي1!Y36+ثلاثي2!Y36+ثلاثي3!Y36)/3)/3</f>
        <v>0</v>
      </c>
      <c r="AM36" s="200" t="str">
        <f t="shared" si="16"/>
        <v/>
      </c>
      <c r="AN36" s="194"/>
      <c r="AO36" s="194"/>
      <c r="AP36" s="194"/>
      <c r="AQ36" s="194"/>
      <c r="AR36" s="194"/>
      <c r="AS36" s="194"/>
      <c r="AT36" s="194"/>
      <c r="AU36" s="194"/>
      <c r="AV36" s="194"/>
    </row>
    <row r="37" spans="1:48" s="81" customFormat="1">
      <c r="A37" s="25">
        <f>IF(المدخلات!C34&lt;&gt;0,المدخلات!C34,"")</f>
        <v>33</v>
      </c>
      <c r="B37" s="26" t="str">
        <f>IF(المدخلات!D34&lt;&gt;"",المدخلات!D34,"")</f>
        <v/>
      </c>
      <c r="C37" s="27" t="str">
        <f>IF(المدخلات!E34&lt;&gt;"",المدخلات!E34,"")</f>
        <v/>
      </c>
      <c r="D37" s="28"/>
      <c r="E37" s="28"/>
      <c r="F37" s="28"/>
      <c r="G37" s="28"/>
      <c r="H37" s="29">
        <f t="shared" si="9"/>
        <v>0</v>
      </c>
      <c r="I37" s="30">
        <f t="shared" si="10"/>
        <v>0</v>
      </c>
      <c r="J37" s="31">
        <f t="shared" si="11"/>
        <v>1</v>
      </c>
      <c r="K37" s="28"/>
      <c r="L37" s="28"/>
      <c r="M37" s="28"/>
      <c r="N37" s="29">
        <f t="shared" si="12"/>
        <v>0</v>
      </c>
      <c r="O37" s="30">
        <f t="shared" si="13"/>
        <v>0</v>
      </c>
      <c r="P37" s="31">
        <f t="shared" si="14"/>
        <v>1</v>
      </c>
      <c r="Q37" s="28"/>
      <c r="R37" s="28"/>
      <c r="S37" s="28"/>
      <c r="T37" s="28"/>
      <c r="U37" s="29">
        <f t="shared" si="0"/>
        <v>0</v>
      </c>
      <c r="V37" s="30">
        <f t="shared" si="15"/>
        <v>0</v>
      </c>
      <c r="W37" s="32">
        <f t="shared" si="1"/>
        <v>1</v>
      </c>
      <c r="X37" s="33"/>
      <c r="Y37" s="33"/>
      <c r="Z37" s="33"/>
      <c r="AA37" s="34">
        <f t="shared" si="2"/>
        <v>0</v>
      </c>
      <c r="AB37" s="34">
        <f t="shared" si="3"/>
        <v>0</v>
      </c>
      <c r="AC37" s="35">
        <f t="shared" si="4"/>
        <v>1</v>
      </c>
      <c r="AD37" s="34">
        <f t="shared" si="5"/>
        <v>0</v>
      </c>
      <c r="AE37" s="34">
        <f t="shared" si="6"/>
        <v>0</v>
      </c>
      <c r="AF37" s="36">
        <f t="shared" si="7"/>
        <v>1</v>
      </c>
      <c r="AG37" s="37" t="str">
        <f t="shared" si="8"/>
        <v/>
      </c>
      <c r="AI37" s="198">
        <f>ثلاثي3!A37</f>
        <v>33</v>
      </c>
      <c r="AJ37" s="207" t="str">
        <f>ثلاثي3!B37</f>
        <v/>
      </c>
      <c r="AK37" s="199">
        <f>(ثلاثي1!AE37+1.5*ثلاثي2!AE37+2*ثلاثي3!AE37)/4.5</f>
        <v>0</v>
      </c>
      <c r="AL37" s="199">
        <f>((ثلاثي1!E37+ثلاثي2!E37+ثلاثي3!E37)/3+(ثلاثي1!K37+ثلاثي2!K37+ثلاثي3!K37)/3+(ثلاثي1!Y37+ثلاثي2!Y37+ثلاثي3!Y37)/3)/3</f>
        <v>0</v>
      </c>
      <c r="AM37" s="200" t="str">
        <f t="shared" si="16"/>
        <v/>
      </c>
      <c r="AN37" s="194"/>
      <c r="AO37" s="194"/>
      <c r="AP37" s="194"/>
      <c r="AQ37" s="194"/>
      <c r="AR37" s="194"/>
      <c r="AS37" s="194"/>
      <c r="AT37" s="194"/>
      <c r="AU37" s="194"/>
      <c r="AV37" s="194"/>
    </row>
    <row r="38" spans="1:48" s="81" customFormat="1">
      <c r="A38" s="25">
        <f>IF(المدخلات!C35&lt;&gt;0,المدخلات!C35,"")</f>
        <v>34</v>
      </c>
      <c r="B38" s="26" t="str">
        <f>IF(المدخلات!D35&lt;&gt;"",المدخلات!D35,"")</f>
        <v/>
      </c>
      <c r="C38" s="27" t="str">
        <f>IF(المدخلات!E35&lt;&gt;"",المدخلات!E35,"")</f>
        <v/>
      </c>
      <c r="D38" s="28"/>
      <c r="E38" s="28"/>
      <c r="F38" s="28"/>
      <c r="G38" s="28"/>
      <c r="H38" s="29">
        <f t="shared" si="9"/>
        <v>0</v>
      </c>
      <c r="I38" s="30">
        <f t="shared" si="10"/>
        <v>0</v>
      </c>
      <c r="J38" s="31">
        <f t="shared" si="11"/>
        <v>1</v>
      </c>
      <c r="K38" s="28"/>
      <c r="L38" s="28"/>
      <c r="M38" s="28"/>
      <c r="N38" s="29">
        <f t="shared" si="12"/>
        <v>0</v>
      </c>
      <c r="O38" s="30">
        <f t="shared" si="13"/>
        <v>0</v>
      </c>
      <c r="P38" s="31">
        <f t="shared" si="14"/>
        <v>1</v>
      </c>
      <c r="Q38" s="28"/>
      <c r="R38" s="28"/>
      <c r="S38" s="28"/>
      <c r="T38" s="28"/>
      <c r="U38" s="29">
        <f t="shared" si="0"/>
        <v>0</v>
      </c>
      <c r="V38" s="30">
        <f t="shared" si="15"/>
        <v>0</v>
      </c>
      <c r="W38" s="32">
        <f t="shared" si="1"/>
        <v>1</v>
      </c>
      <c r="X38" s="33"/>
      <c r="Y38" s="33"/>
      <c r="Z38" s="33"/>
      <c r="AA38" s="34">
        <f t="shared" si="2"/>
        <v>0</v>
      </c>
      <c r="AB38" s="34">
        <f t="shared" si="3"/>
        <v>0</v>
      </c>
      <c r="AC38" s="35">
        <f t="shared" si="4"/>
        <v>1</v>
      </c>
      <c r="AD38" s="34">
        <f t="shared" si="5"/>
        <v>0</v>
      </c>
      <c r="AE38" s="34">
        <f t="shared" si="6"/>
        <v>0</v>
      </c>
      <c r="AF38" s="36">
        <f t="shared" si="7"/>
        <v>1</v>
      </c>
      <c r="AG38" s="37" t="str">
        <f t="shared" si="8"/>
        <v/>
      </c>
      <c r="AI38" s="198">
        <f>ثلاثي3!A38</f>
        <v>34</v>
      </c>
      <c r="AJ38" s="207" t="str">
        <f>ثلاثي3!B38</f>
        <v/>
      </c>
      <c r="AK38" s="199">
        <f>(ثلاثي1!AE38+1.5*ثلاثي2!AE38+2*ثلاثي3!AE38)/4.5</f>
        <v>0</v>
      </c>
      <c r="AL38" s="199">
        <f>((ثلاثي1!E38+ثلاثي2!E38+ثلاثي3!E38)/3+(ثلاثي1!K38+ثلاثي2!K38+ثلاثي3!K38)/3+(ثلاثي1!Y38+ثلاثي2!Y38+ثلاثي3!Y38)/3)/3</f>
        <v>0</v>
      </c>
      <c r="AM38" s="200" t="str">
        <f t="shared" si="16"/>
        <v/>
      </c>
      <c r="AN38" s="194"/>
      <c r="AO38" s="194"/>
      <c r="AP38" s="194"/>
      <c r="AQ38" s="194"/>
      <c r="AR38" s="194"/>
      <c r="AS38" s="194"/>
      <c r="AT38" s="194"/>
      <c r="AU38" s="194"/>
      <c r="AV38" s="194"/>
    </row>
    <row r="39" spans="1:48" s="81" customFormat="1">
      <c r="A39" s="25">
        <f>IF(المدخلات!C36&lt;&gt;0,المدخلات!C36,"")</f>
        <v>35</v>
      </c>
      <c r="B39" s="26" t="str">
        <f>IF(المدخلات!D36&lt;&gt;"",المدخلات!D36,"")</f>
        <v/>
      </c>
      <c r="C39" s="27" t="str">
        <f>IF(المدخلات!E36&lt;&gt;"",المدخلات!E36,"")</f>
        <v/>
      </c>
      <c r="D39" s="28"/>
      <c r="E39" s="28"/>
      <c r="F39" s="28"/>
      <c r="G39" s="28"/>
      <c r="H39" s="29">
        <f t="shared" si="9"/>
        <v>0</v>
      </c>
      <c r="I39" s="30">
        <f t="shared" si="10"/>
        <v>0</v>
      </c>
      <c r="J39" s="31">
        <f t="shared" si="11"/>
        <v>1</v>
      </c>
      <c r="K39" s="28"/>
      <c r="L39" s="28"/>
      <c r="M39" s="28"/>
      <c r="N39" s="29">
        <f t="shared" si="12"/>
        <v>0</v>
      </c>
      <c r="O39" s="30">
        <f t="shared" si="13"/>
        <v>0</v>
      </c>
      <c r="P39" s="31">
        <f t="shared" si="14"/>
        <v>1</v>
      </c>
      <c r="Q39" s="28"/>
      <c r="R39" s="28"/>
      <c r="S39" s="28"/>
      <c r="T39" s="28"/>
      <c r="U39" s="29">
        <f t="shared" si="0"/>
        <v>0</v>
      </c>
      <c r="V39" s="30">
        <f t="shared" si="15"/>
        <v>0</v>
      </c>
      <c r="W39" s="32">
        <f t="shared" si="1"/>
        <v>1</v>
      </c>
      <c r="X39" s="33"/>
      <c r="Y39" s="33"/>
      <c r="Z39" s="33"/>
      <c r="AA39" s="34">
        <f t="shared" si="2"/>
        <v>0</v>
      </c>
      <c r="AB39" s="34">
        <f t="shared" si="3"/>
        <v>0</v>
      </c>
      <c r="AC39" s="35">
        <f t="shared" si="4"/>
        <v>1</v>
      </c>
      <c r="AD39" s="34">
        <f t="shared" si="5"/>
        <v>0</v>
      </c>
      <c r="AE39" s="34">
        <f t="shared" si="6"/>
        <v>0</v>
      </c>
      <c r="AF39" s="36">
        <f t="shared" si="7"/>
        <v>1</v>
      </c>
      <c r="AG39" s="37" t="str">
        <f t="shared" si="8"/>
        <v/>
      </c>
      <c r="AI39" s="198">
        <f>ثلاثي3!A39</f>
        <v>35</v>
      </c>
      <c r="AJ39" s="207" t="str">
        <f>ثلاثي3!B39</f>
        <v/>
      </c>
      <c r="AK39" s="199">
        <f>(ثلاثي1!AE39+1.5*ثلاثي2!AE39+2*ثلاثي3!AE39)/4.5</f>
        <v>0</v>
      </c>
      <c r="AL39" s="199">
        <f>((ثلاثي1!E39+ثلاثي2!E39+ثلاثي3!E39)/3+(ثلاثي1!K39+ثلاثي2!K39+ثلاثي3!K39)/3+(ثلاثي1!Y39+ثلاثي2!Y39+ثلاثي3!Y39)/3)/3</f>
        <v>0</v>
      </c>
      <c r="AM39" s="200" t="str">
        <f t="shared" si="16"/>
        <v/>
      </c>
      <c r="AN39" s="194"/>
      <c r="AO39" s="194"/>
      <c r="AP39" s="194"/>
      <c r="AQ39" s="194"/>
      <c r="AR39" s="194"/>
      <c r="AS39" s="194"/>
      <c r="AT39" s="194"/>
      <c r="AU39" s="194"/>
      <c r="AV39" s="194"/>
    </row>
    <row r="40" spans="1:48" s="81" customFormat="1">
      <c r="A40" s="25">
        <f>IF(المدخلات!C37&lt;&gt;0,المدخلات!C37,"")</f>
        <v>36</v>
      </c>
      <c r="B40" s="26" t="str">
        <f>IF(المدخلات!D37&lt;&gt;"",المدخلات!D37,"")</f>
        <v/>
      </c>
      <c r="C40" s="27" t="str">
        <f>IF(المدخلات!E37&lt;&gt;"",المدخلات!E37,"")</f>
        <v/>
      </c>
      <c r="D40" s="28"/>
      <c r="E40" s="28"/>
      <c r="F40" s="28"/>
      <c r="G40" s="28"/>
      <c r="H40" s="29">
        <f t="shared" si="9"/>
        <v>0</v>
      </c>
      <c r="I40" s="30">
        <f t="shared" si="10"/>
        <v>0</v>
      </c>
      <c r="J40" s="31">
        <f t="shared" si="11"/>
        <v>1</v>
      </c>
      <c r="K40" s="28"/>
      <c r="L40" s="28"/>
      <c r="M40" s="28"/>
      <c r="N40" s="29">
        <f t="shared" ref="N40:N44" si="17">IF(A40&lt;&gt;"",SUM(K40:M40),"")</f>
        <v>0</v>
      </c>
      <c r="O40" s="30">
        <f t="shared" si="13"/>
        <v>0</v>
      </c>
      <c r="P40" s="31">
        <f t="shared" si="14"/>
        <v>1</v>
      </c>
      <c r="Q40" s="28"/>
      <c r="R40" s="28"/>
      <c r="S40" s="28"/>
      <c r="T40" s="28"/>
      <c r="U40" s="29">
        <f t="shared" si="0"/>
        <v>0</v>
      </c>
      <c r="V40" s="30">
        <f t="shared" si="15"/>
        <v>0</v>
      </c>
      <c r="W40" s="32">
        <f t="shared" si="1"/>
        <v>1</v>
      </c>
      <c r="X40" s="33"/>
      <c r="Y40" s="33"/>
      <c r="Z40" s="33"/>
      <c r="AA40" s="34">
        <f t="shared" si="2"/>
        <v>0</v>
      </c>
      <c r="AB40" s="34">
        <f t="shared" si="3"/>
        <v>0</v>
      </c>
      <c r="AC40" s="35">
        <f t="shared" si="4"/>
        <v>1</v>
      </c>
      <c r="AD40" s="34">
        <f t="shared" si="5"/>
        <v>0</v>
      </c>
      <c r="AE40" s="34">
        <f t="shared" si="6"/>
        <v>0</v>
      </c>
      <c r="AF40" s="36">
        <f t="shared" si="7"/>
        <v>1</v>
      </c>
      <c r="AG40" s="37" t="str">
        <f t="shared" si="8"/>
        <v/>
      </c>
      <c r="AI40" s="198">
        <f>ثلاثي3!A40</f>
        <v>36</v>
      </c>
      <c r="AJ40" s="207" t="str">
        <f>ثلاثي3!B40</f>
        <v/>
      </c>
      <c r="AK40" s="199">
        <f>(ثلاثي1!AE40+1.5*ثلاثي2!AE40+2*ثلاثي3!AE40)/4.5</f>
        <v>0</v>
      </c>
      <c r="AL40" s="199">
        <f>((ثلاثي1!E40+ثلاثي2!E40+ثلاثي3!E40)/3+(ثلاثي1!K40+ثلاثي2!K40+ثلاثي3!K40)/3+(ثلاثي1!Y40+ثلاثي2!Y40+ثلاثي3!Y40)/3)/3</f>
        <v>0</v>
      </c>
      <c r="AM40" s="200" t="str">
        <f t="shared" si="16"/>
        <v/>
      </c>
      <c r="AN40" s="194"/>
      <c r="AO40" s="194"/>
      <c r="AP40" s="194"/>
      <c r="AQ40" s="194"/>
      <c r="AR40" s="194"/>
      <c r="AS40" s="194"/>
      <c r="AT40" s="194"/>
      <c r="AU40" s="194"/>
      <c r="AV40" s="194"/>
    </row>
    <row r="41" spans="1:48" s="81" customFormat="1">
      <c r="A41" s="25">
        <f>IF(المدخلات!C38&lt;&gt;0,المدخلات!C38,"")</f>
        <v>37</v>
      </c>
      <c r="B41" s="26" t="str">
        <f>IF(المدخلات!D38&lt;&gt;"",المدخلات!D38,"")</f>
        <v/>
      </c>
      <c r="C41" s="27" t="str">
        <f>IF(المدخلات!E38&lt;&gt;"",المدخلات!E38,"")</f>
        <v/>
      </c>
      <c r="D41" s="28"/>
      <c r="E41" s="28"/>
      <c r="F41" s="28"/>
      <c r="G41" s="28"/>
      <c r="H41" s="29">
        <f t="shared" si="9"/>
        <v>0</v>
      </c>
      <c r="I41" s="30">
        <f t="shared" si="10"/>
        <v>0</v>
      </c>
      <c r="J41" s="31">
        <f t="shared" si="11"/>
        <v>1</v>
      </c>
      <c r="K41" s="28"/>
      <c r="L41" s="28"/>
      <c r="M41" s="28"/>
      <c r="N41" s="29">
        <f t="shared" si="17"/>
        <v>0</v>
      </c>
      <c r="O41" s="30">
        <f t="shared" si="13"/>
        <v>0</v>
      </c>
      <c r="P41" s="31">
        <f t="shared" si="14"/>
        <v>1</v>
      </c>
      <c r="Q41" s="28"/>
      <c r="R41" s="28"/>
      <c r="S41" s="28"/>
      <c r="T41" s="28"/>
      <c r="U41" s="29">
        <f t="shared" si="0"/>
        <v>0</v>
      </c>
      <c r="V41" s="30">
        <f t="shared" si="15"/>
        <v>0</v>
      </c>
      <c r="W41" s="32">
        <f t="shared" si="1"/>
        <v>1</v>
      </c>
      <c r="X41" s="33"/>
      <c r="Y41" s="33"/>
      <c r="Z41" s="33"/>
      <c r="AA41" s="34">
        <f t="shared" si="2"/>
        <v>0</v>
      </c>
      <c r="AB41" s="34">
        <f t="shared" si="3"/>
        <v>0</v>
      </c>
      <c r="AC41" s="35">
        <f t="shared" si="4"/>
        <v>1</v>
      </c>
      <c r="AD41" s="34">
        <f t="shared" si="5"/>
        <v>0</v>
      </c>
      <c r="AE41" s="34">
        <f t="shared" si="6"/>
        <v>0</v>
      </c>
      <c r="AF41" s="36">
        <f t="shared" si="7"/>
        <v>1</v>
      </c>
      <c r="AG41" s="37" t="str">
        <f t="shared" si="8"/>
        <v/>
      </c>
      <c r="AI41" s="198">
        <f>ثلاثي3!A41</f>
        <v>37</v>
      </c>
      <c r="AJ41" s="207" t="str">
        <f>ثلاثي3!B41</f>
        <v/>
      </c>
      <c r="AK41" s="199">
        <f>(ثلاثي1!AE41+1.5*ثلاثي2!AE41+2*ثلاثي3!AE41)/4.5</f>
        <v>0</v>
      </c>
      <c r="AL41" s="199">
        <f>((ثلاثي1!E41+ثلاثي2!E41+ثلاثي3!E41)/3+(ثلاثي1!K41+ثلاثي2!K41+ثلاثي3!K41)/3+(ثلاثي1!Y41+ثلاثي2!Y41+ثلاثي3!Y41)/3)/3</f>
        <v>0</v>
      </c>
      <c r="AM41" s="200" t="str">
        <f t="shared" si="16"/>
        <v/>
      </c>
      <c r="AN41" s="201"/>
      <c r="AO41" s="202"/>
      <c r="AP41" s="194"/>
      <c r="AQ41" s="194"/>
      <c r="AR41" s="194"/>
      <c r="AS41" s="194"/>
      <c r="AT41" s="194"/>
      <c r="AU41" s="194"/>
      <c r="AV41" s="194"/>
    </row>
    <row r="42" spans="1:48" s="81" customFormat="1">
      <c r="A42" s="25">
        <f>IF(المدخلات!C39&lt;&gt;0,المدخلات!C39,"")</f>
        <v>38</v>
      </c>
      <c r="B42" s="26" t="str">
        <f>IF(المدخلات!D39&lt;&gt;"",المدخلات!D39,"")</f>
        <v/>
      </c>
      <c r="C42" s="27" t="str">
        <f>IF(المدخلات!E39&lt;&gt;"",المدخلات!E39,"")</f>
        <v/>
      </c>
      <c r="D42" s="28"/>
      <c r="E42" s="28"/>
      <c r="F42" s="28"/>
      <c r="G42" s="28"/>
      <c r="H42" s="29">
        <f t="shared" si="9"/>
        <v>0</v>
      </c>
      <c r="I42" s="30">
        <f t="shared" si="10"/>
        <v>0</v>
      </c>
      <c r="J42" s="31">
        <f t="shared" si="11"/>
        <v>1</v>
      </c>
      <c r="K42" s="28"/>
      <c r="L42" s="28"/>
      <c r="M42" s="28"/>
      <c r="N42" s="29">
        <f t="shared" si="17"/>
        <v>0</v>
      </c>
      <c r="O42" s="30">
        <f t="shared" si="13"/>
        <v>0</v>
      </c>
      <c r="P42" s="31">
        <f t="shared" si="14"/>
        <v>1</v>
      </c>
      <c r="Q42" s="28"/>
      <c r="R42" s="28"/>
      <c r="S42" s="28"/>
      <c r="T42" s="28"/>
      <c r="U42" s="29">
        <f t="shared" si="0"/>
        <v>0</v>
      </c>
      <c r="V42" s="30">
        <f t="shared" si="15"/>
        <v>0</v>
      </c>
      <c r="W42" s="32">
        <f t="shared" si="1"/>
        <v>1</v>
      </c>
      <c r="X42" s="33"/>
      <c r="Y42" s="33"/>
      <c r="Z42" s="33"/>
      <c r="AA42" s="34">
        <f t="shared" si="2"/>
        <v>0</v>
      </c>
      <c r="AB42" s="34">
        <f t="shared" si="3"/>
        <v>0</v>
      </c>
      <c r="AC42" s="35">
        <f t="shared" si="4"/>
        <v>1</v>
      </c>
      <c r="AD42" s="34">
        <f t="shared" si="5"/>
        <v>0</v>
      </c>
      <c r="AE42" s="34">
        <f t="shared" si="6"/>
        <v>0</v>
      </c>
      <c r="AF42" s="36">
        <f t="shared" si="7"/>
        <v>1</v>
      </c>
      <c r="AG42" s="37" t="str">
        <f t="shared" si="8"/>
        <v/>
      </c>
      <c r="AI42" s="198">
        <f>ثلاثي3!A42</f>
        <v>38</v>
      </c>
      <c r="AJ42" s="207" t="str">
        <f>ثلاثي3!B42</f>
        <v/>
      </c>
      <c r="AK42" s="199">
        <f>(ثلاثي1!AE42+1.5*ثلاثي2!AE42+2*ثلاثي3!AE42)/4.5</f>
        <v>0</v>
      </c>
      <c r="AL42" s="199">
        <f>((ثلاثي1!E42+ثلاثي2!E42+ثلاثي3!E42)/3+(ثلاثي1!K42+ثلاثي2!K42+ثلاثي3!K42)/3+(ثلاثي1!Y42+ثلاثي2!Y42+ثلاثي3!Y42)/3)/3</f>
        <v>0</v>
      </c>
      <c r="AM42" s="200" t="str">
        <f t="shared" si="16"/>
        <v/>
      </c>
      <c r="AN42" s="201"/>
      <c r="AO42" s="202"/>
      <c r="AP42" s="194"/>
      <c r="AQ42" s="194"/>
      <c r="AR42" s="194"/>
      <c r="AS42" s="194"/>
      <c r="AT42" s="194"/>
      <c r="AU42" s="194"/>
      <c r="AV42" s="194"/>
    </row>
    <row r="43" spans="1:48" s="81" customFormat="1">
      <c r="A43" s="25">
        <f>IF(المدخلات!C40&lt;&gt;0,المدخلات!C40,"")</f>
        <v>39</v>
      </c>
      <c r="B43" s="26" t="str">
        <f>IF(المدخلات!D40&lt;&gt;"",المدخلات!D40,"")</f>
        <v/>
      </c>
      <c r="C43" s="27" t="str">
        <f>IF(المدخلات!E40&lt;&gt;"",المدخلات!E40,"")</f>
        <v/>
      </c>
      <c r="D43" s="28"/>
      <c r="E43" s="28"/>
      <c r="F43" s="28"/>
      <c r="G43" s="28"/>
      <c r="H43" s="29">
        <f t="shared" si="9"/>
        <v>0</v>
      </c>
      <c r="I43" s="30">
        <f t="shared" si="10"/>
        <v>0</v>
      </c>
      <c r="J43" s="31">
        <f t="shared" si="11"/>
        <v>1</v>
      </c>
      <c r="K43" s="28"/>
      <c r="L43" s="28"/>
      <c r="M43" s="28"/>
      <c r="N43" s="29">
        <f t="shared" si="17"/>
        <v>0</v>
      </c>
      <c r="O43" s="30">
        <f t="shared" si="13"/>
        <v>0</v>
      </c>
      <c r="P43" s="31">
        <f t="shared" si="14"/>
        <v>1</v>
      </c>
      <c r="Q43" s="28"/>
      <c r="R43" s="28"/>
      <c r="S43" s="28"/>
      <c r="T43" s="28"/>
      <c r="U43" s="29">
        <f t="shared" si="0"/>
        <v>0</v>
      </c>
      <c r="V43" s="30">
        <f t="shared" si="15"/>
        <v>0</v>
      </c>
      <c r="W43" s="32">
        <f t="shared" si="1"/>
        <v>1</v>
      </c>
      <c r="X43" s="33"/>
      <c r="Y43" s="33"/>
      <c r="Z43" s="33"/>
      <c r="AA43" s="34">
        <f t="shared" si="2"/>
        <v>0</v>
      </c>
      <c r="AB43" s="34">
        <f t="shared" si="3"/>
        <v>0</v>
      </c>
      <c r="AC43" s="35">
        <f t="shared" si="4"/>
        <v>1</v>
      </c>
      <c r="AD43" s="34">
        <f t="shared" si="5"/>
        <v>0</v>
      </c>
      <c r="AE43" s="34">
        <f t="shared" si="6"/>
        <v>0</v>
      </c>
      <c r="AF43" s="36">
        <f t="shared" si="7"/>
        <v>1</v>
      </c>
      <c r="AG43" s="37" t="str">
        <f t="shared" si="8"/>
        <v/>
      </c>
      <c r="AI43" s="198">
        <f>ثلاثي3!A43</f>
        <v>39</v>
      </c>
      <c r="AJ43" s="207" t="str">
        <f>ثلاثي3!B43</f>
        <v/>
      </c>
      <c r="AK43" s="199">
        <f>(ثلاثي1!AE43+1.5*ثلاثي2!AE43+2*ثلاثي3!AE43)/4.5</f>
        <v>0</v>
      </c>
      <c r="AL43" s="199">
        <f>((ثلاثي1!E43+ثلاثي2!E43+ثلاثي3!E43)/3+(ثلاثي1!K43+ثلاثي2!K43+ثلاثي3!K43)/3+(ثلاثي1!Y43+ثلاثي2!Y43+ثلاثي3!Y43)/3)/3</f>
        <v>0</v>
      </c>
      <c r="AM43" s="200" t="str">
        <f t="shared" si="16"/>
        <v/>
      </c>
      <c r="AN43" s="194"/>
      <c r="AO43" s="194"/>
      <c r="AP43" s="194"/>
      <c r="AQ43" s="194"/>
      <c r="AR43" s="194"/>
      <c r="AS43" s="194"/>
      <c r="AT43" s="194"/>
      <c r="AU43" s="194"/>
      <c r="AV43" s="194"/>
    </row>
    <row r="44" spans="1:48" s="81" customFormat="1">
      <c r="A44" s="25">
        <f>IF(المدخلات!C41&lt;&gt;0,المدخلات!C41,"")</f>
        <v>40</v>
      </c>
      <c r="B44" s="26" t="str">
        <f>IF(المدخلات!D41&lt;&gt;"",المدخلات!D41,"")</f>
        <v/>
      </c>
      <c r="C44" s="27" t="str">
        <f>IF(المدخلات!E41&lt;&gt;"",المدخلات!E41,"")</f>
        <v/>
      </c>
      <c r="D44" s="28"/>
      <c r="E44" s="28"/>
      <c r="F44" s="28"/>
      <c r="G44" s="28"/>
      <c r="H44" s="29">
        <f t="shared" si="9"/>
        <v>0</v>
      </c>
      <c r="I44" s="30">
        <f t="shared" si="10"/>
        <v>0</v>
      </c>
      <c r="J44" s="31">
        <f t="shared" si="11"/>
        <v>1</v>
      </c>
      <c r="K44" s="28"/>
      <c r="L44" s="28"/>
      <c r="M44" s="28"/>
      <c r="N44" s="29">
        <f t="shared" si="17"/>
        <v>0</v>
      </c>
      <c r="O44" s="30">
        <f t="shared" si="13"/>
        <v>0</v>
      </c>
      <c r="P44" s="31">
        <f t="shared" si="14"/>
        <v>1</v>
      </c>
      <c r="Q44" s="28"/>
      <c r="R44" s="28"/>
      <c r="S44" s="28"/>
      <c r="T44" s="28"/>
      <c r="U44" s="29">
        <f t="shared" si="0"/>
        <v>0</v>
      </c>
      <c r="V44" s="30">
        <f t="shared" si="15"/>
        <v>0</v>
      </c>
      <c r="W44" s="32">
        <f t="shared" si="1"/>
        <v>1</v>
      </c>
      <c r="X44" s="33"/>
      <c r="Y44" s="33"/>
      <c r="Z44" s="33"/>
      <c r="AA44" s="34">
        <f t="shared" si="2"/>
        <v>0</v>
      </c>
      <c r="AB44" s="34">
        <f t="shared" si="3"/>
        <v>0</v>
      </c>
      <c r="AC44" s="35">
        <f t="shared" si="4"/>
        <v>1</v>
      </c>
      <c r="AD44" s="34">
        <f t="shared" si="5"/>
        <v>0</v>
      </c>
      <c r="AE44" s="34">
        <f t="shared" si="6"/>
        <v>0</v>
      </c>
      <c r="AF44" s="36">
        <f t="shared" si="7"/>
        <v>1</v>
      </c>
      <c r="AG44" s="37" t="str">
        <f t="shared" si="8"/>
        <v/>
      </c>
      <c r="AI44" s="198">
        <f>ثلاثي3!A44</f>
        <v>40</v>
      </c>
      <c r="AJ44" s="207" t="str">
        <f>ثلاثي3!B44</f>
        <v/>
      </c>
      <c r="AK44" s="199">
        <f>(ثلاثي1!AE44+1.5*ثلاثي2!AE44+2*ثلاثي3!AE44)/4.5</f>
        <v>0</v>
      </c>
      <c r="AL44" s="199">
        <f>((ثلاثي1!E44+ثلاثي2!E44+ثلاثي3!E44)/3+(ثلاثي1!K44+ثلاثي2!K44+ثلاثي3!K44)/3+(ثلاثي1!Y44+ثلاثي2!Y44+ثلاثي3!Y44)/3)/3</f>
        <v>0</v>
      </c>
      <c r="AM44" s="200" t="str">
        <f t="shared" si="16"/>
        <v/>
      </c>
      <c r="AN44" s="194"/>
      <c r="AO44" s="194"/>
      <c r="AP44" s="194"/>
      <c r="AQ44" s="194"/>
      <c r="AR44" s="194"/>
      <c r="AS44" s="194"/>
      <c r="AT44" s="194"/>
      <c r="AU44" s="194"/>
      <c r="AV44" s="194"/>
    </row>
    <row r="45" spans="1:48" s="81" customFormat="1">
      <c r="A45" s="25">
        <f>IF(المدخلات!C42&lt;&gt;0,المدخلات!C42,"")</f>
        <v>41</v>
      </c>
      <c r="B45" s="26" t="str">
        <f>IF(المدخلات!D42&lt;&gt;"",المدخلات!D42,"")</f>
        <v/>
      </c>
      <c r="C45" s="27" t="str">
        <f>IF(المدخلات!E42&lt;&gt;"",المدخلات!E42,"")</f>
        <v/>
      </c>
      <c r="D45" s="28"/>
      <c r="E45" s="28"/>
      <c r="F45" s="28"/>
      <c r="G45" s="28"/>
      <c r="H45" s="29">
        <f t="shared" ref="H45:H49" si="18">IF(A45&lt;&gt;"",SUM(D45:G45),"")</f>
        <v>0</v>
      </c>
      <c r="I45" s="30">
        <f t="shared" ref="I45:I49" si="19">IF(A45&lt;&gt;"",(D45+E45+F45+G45)/4,"")</f>
        <v>0</v>
      </c>
      <c r="J45" s="31">
        <f t="shared" ref="J45:J49" si="20">IF(A45&lt;&gt;"",RANK(I45,I$5:I$44,0),"")</f>
        <v>1</v>
      </c>
      <c r="K45" s="28"/>
      <c r="L45" s="28"/>
      <c r="M45" s="28"/>
      <c r="N45" s="29">
        <f t="shared" ref="N45:N49" si="21">IF(A45&lt;&gt;"",SUM(K45:M45),"")</f>
        <v>0</v>
      </c>
      <c r="O45" s="30">
        <f t="shared" ref="O45:O49" si="22">IF(A45&lt;&gt;"",(K45+L45+M45)/3,"")</f>
        <v>0</v>
      </c>
      <c r="P45" s="31">
        <f t="shared" ref="P45:P49" si="23">IF(A45&lt;&gt;"",RANK(O45,O$5:O$44,0),"")</f>
        <v>1</v>
      </c>
      <c r="Q45" s="28"/>
      <c r="R45" s="28"/>
      <c r="S45" s="28"/>
      <c r="T45" s="28"/>
      <c r="U45" s="29">
        <f t="shared" ref="U45:U49" si="24">IF(A45&lt;&gt;"",IF(T45&lt;&gt;7.77,SUM(Q45:T45),SUM(Q45:S45)),"")</f>
        <v>0</v>
      </c>
      <c r="V45" s="30">
        <f t="shared" ref="V45:V49" si="25">IF(A45&lt;&gt;"",IF(T45=7.77,U45/3,U45/4),"")</f>
        <v>0</v>
      </c>
      <c r="W45" s="32">
        <f t="shared" ref="W45:W49" si="26">IF(A45&lt;&gt;"",RANK(V45,V$5:V$44,0),"")</f>
        <v>1</v>
      </c>
      <c r="X45" s="33"/>
      <c r="Y45" s="33"/>
      <c r="Z45" s="33"/>
      <c r="AA45" s="34">
        <f t="shared" ref="AA45:AA49" si="27">IF(A45&lt;&gt;"",SUM(X45:Z45),"")</f>
        <v>0</v>
      </c>
      <c r="AB45" s="34">
        <f t="shared" ref="AB45:AB49" si="28">IF(A45&lt;&gt;"",AA45/3,"")</f>
        <v>0</v>
      </c>
      <c r="AC45" s="35">
        <f t="shared" ref="AC45:AC49" si="29">IF(A45&lt;&gt;"",RANK(AB45,AB$5:AB$44,0),"")</f>
        <v>1</v>
      </c>
      <c r="AD45" s="34">
        <f t="shared" ref="AD45:AD49" si="30">IF(A45&lt;&gt;"",I45*2+O45*2+V45+AB45*1.5,"")</f>
        <v>0</v>
      </c>
      <c r="AE45" s="34">
        <f t="shared" ref="AE45:AE49" si="31">IF(A45&lt;&gt;"",(I45*2+O45*2+V45+AB45*1.5)/6.5,"")</f>
        <v>0</v>
      </c>
      <c r="AF45" s="36">
        <f t="shared" ref="AF45:AF49" si="32">IF(A45&lt;&gt;"",RANK(AE45,AE$5:AE$44,0),"")</f>
        <v>1</v>
      </c>
      <c r="AG45" s="37" t="str">
        <f t="shared" ref="AG45:AG49" si="33">IF(A45&lt;&gt;"",IF(AE45&gt;=16,"شكر",IF(AE45&gt;=15,"شرف",IF(AE45&gt;=14,"تشجيع",IF(AE45&gt;=13,"رضا","")))),"")</f>
        <v/>
      </c>
      <c r="AI45" s="198">
        <f>ثلاثي3!A45</f>
        <v>41</v>
      </c>
      <c r="AJ45" s="207" t="str">
        <f>ثلاثي3!B45</f>
        <v/>
      </c>
      <c r="AK45" s="199">
        <f>(ثلاثي1!AE45+1.5*ثلاثي2!AE45+2*ثلاثي3!AE45)/4.5</f>
        <v>0</v>
      </c>
      <c r="AL45" s="199">
        <f>((ثلاثي1!E45+ثلاثي2!E45+ثلاثي3!E45)/3+(ثلاثي1!K45+ثلاثي2!K45+ثلاثي3!K45)/3+(ثلاثي1!Y45+ثلاثي2!Y45+ثلاثي3!Y45)/3)/3</f>
        <v>0</v>
      </c>
      <c r="AM45" s="200" t="str">
        <f t="shared" ref="AM45:AM49" si="34">IF(AK45&gt;=10,"يرتقي",IF(AND(AK45&gt;=9,AL45&gt;=9),"يرتقي بالإسعاف",""))</f>
        <v/>
      </c>
      <c r="AN45" s="194"/>
      <c r="AO45" s="194"/>
      <c r="AP45" s="194"/>
      <c r="AQ45" s="194"/>
      <c r="AR45" s="194"/>
      <c r="AS45" s="194"/>
      <c r="AT45" s="194"/>
      <c r="AU45" s="194"/>
      <c r="AV45" s="194"/>
    </row>
    <row r="46" spans="1:48" s="81" customFormat="1">
      <c r="A46" s="25">
        <f>IF(المدخلات!C43&lt;&gt;0,المدخلات!C43,"")</f>
        <v>42</v>
      </c>
      <c r="B46" s="26" t="str">
        <f>IF(المدخلات!D43&lt;&gt;"",المدخلات!D43,"")</f>
        <v/>
      </c>
      <c r="C46" s="27" t="str">
        <f>IF(المدخلات!E43&lt;&gt;"",المدخلات!E43,"")</f>
        <v/>
      </c>
      <c r="D46" s="28"/>
      <c r="E46" s="28"/>
      <c r="F46" s="28"/>
      <c r="G46" s="28"/>
      <c r="H46" s="29">
        <f t="shared" si="18"/>
        <v>0</v>
      </c>
      <c r="I46" s="30">
        <f t="shared" si="19"/>
        <v>0</v>
      </c>
      <c r="J46" s="31">
        <f t="shared" si="20"/>
        <v>1</v>
      </c>
      <c r="K46" s="28"/>
      <c r="L46" s="28"/>
      <c r="M46" s="28"/>
      <c r="N46" s="29">
        <f t="shared" si="21"/>
        <v>0</v>
      </c>
      <c r="O46" s="30">
        <f t="shared" si="22"/>
        <v>0</v>
      </c>
      <c r="P46" s="31">
        <f t="shared" si="23"/>
        <v>1</v>
      </c>
      <c r="Q46" s="28"/>
      <c r="R46" s="28"/>
      <c r="S46" s="28"/>
      <c r="T46" s="28"/>
      <c r="U46" s="29">
        <f t="shared" si="24"/>
        <v>0</v>
      </c>
      <c r="V46" s="30">
        <f t="shared" si="25"/>
        <v>0</v>
      </c>
      <c r="W46" s="32">
        <f t="shared" si="26"/>
        <v>1</v>
      </c>
      <c r="X46" s="33"/>
      <c r="Y46" s="33"/>
      <c r="Z46" s="33"/>
      <c r="AA46" s="34">
        <f t="shared" si="27"/>
        <v>0</v>
      </c>
      <c r="AB46" s="34">
        <f t="shared" si="28"/>
        <v>0</v>
      </c>
      <c r="AC46" s="35">
        <f t="shared" si="29"/>
        <v>1</v>
      </c>
      <c r="AD46" s="34">
        <f t="shared" si="30"/>
        <v>0</v>
      </c>
      <c r="AE46" s="34">
        <f t="shared" si="31"/>
        <v>0</v>
      </c>
      <c r="AF46" s="36">
        <f t="shared" si="32"/>
        <v>1</v>
      </c>
      <c r="AG46" s="37" t="str">
        <f t="shared" si="33"/>
        <v/>
      </c>
      <c r="AI46" s="198">
        <f>ثلاثي3!A46</f>
        <v>42</v>
      </c>
      <c r="AJ46" s="207" t="str">
        <f>ثلاثي3!B46</f>
        <v/>
      </c>
      <c r="AK46" s="199">
        <f>(ثلاثي1!AE46+1.5*ثلاثي2!AE46+2*ثلاثي3!AE46)/4.5</f>
        <v>0</v>
      </c>
      <c r="AL46" s="199">
        <f>((ثلاثي1!E46+ثلاثي2!E46+ثلاثي3!E46)/3+(ثلاثي1!K46+ثلاثي2!K46+ثلاثي3!K46)/3+(ثلاثي1!Y46+ثلاثي2!Y46+ثلاثي3!Y46)/3)/3</f>
        <v>0</v>
      </c>
      <c r="AM46" s="200" t="str">
        <f t="shared" si="34"/>
        <v/>
      </c>
      <c r="AN46" s="194"/>
      <c r="AO46" s="194"/>
      <c r="AP46" s="194"/>
      <c r="AQ46" s="194"/>
      <c r="AR46" s="194"/>
      <c r="AS46" s="194"/>
      <c r="AT46" s="194"/>
      <c r="AU46" s="194"/>
      <c r="AV46" s="194"/>
    </row>
    <row r="47" spans="1:48" s="81" customFormat="1">
      <c r="A47" s="25">
        <f>IF(المدخلات!C44&lt;&gt;0,المدخلات!C44,"")</f>
        <v>43</v>
      </c>
      <c r="B47" s="26" t="str">
        <f>IF(المدخلات!D44&lt;&gt;"",المدخلات!D44,"")</f>
        <v/>
      </c>
      <c r="C47" s="27" t="str">
        <f>IF(المدخلات!E44&lt;&gt;"",المدخلات!E44,"")</f>
        <v/>
      </c>
      <c r="D47" s="28"/>
      <c r="E47" s="28"/>
      <c r="F47" s="28"/>
      <c r="G47" s="28"/>
      <c r="H47" s="29">
        <f t="shared" si="18"/>
        <v>0</v>
      </c>
      <c r="I47" s="30">
        <f t="shared" si="19"/>
        <v>0</v>
      </c>
      <c r="J47" s="31">
        <f t="shared" si="20"/>
        <v>1</v>
      </c>
      <c r="K47" s="28"/>
      <c r="L47" s="28"/>
      <c r="M47" s="28"/>
      <c r="N47" s="29">
        <f t="shared" si="21"/>
        <v>0</v>
      </c>
      <c r="O47" s="30">
        <f t="shared" si="22"/>
        <v>0</v>
      </c>
      <c r="P47" s="31">
        <f t="shared" si="23"/>
        <v>1</v>
      </c>
      <c r="Q47" s="28"/>
      <c r="R47" s="28"/>
      <c r="S47" s="28"/>
      <c r="T47" s="28"/>
      <c r="U47" s="29">
        <f t="shared" si="24"/>
        <v>0</v>
      </c>
      <c r="V47" s="30">
        <f t="shared" si="25"/>
        <v>0</v>
      </c>
      <c r="W47" s="32">
        <f t="shared" si="26"/>
        <v>1</v>
      </c>
      <c r="X47" s="33"/>
      <c r="Y47" s="33"/>
      <c r="Z47" s="33"/>
      <c r="AA47" s="34">
        <f t="shared" si="27"/>
        <v>0</v>
      </c>
      <c r="AB47" s="34">
        <f t="shared" si="28"/>
        <v>0</v>
      </c>
      <c r="AC47" s="35">
        <f t="shared" si="29"/>
        <v>1</v>
      </c>
      <c r="AD47" s="34">
        <f t="shared" si="30"/>
        <v>0</v>
      </c>
      <c r="AE47" s="34">
        <f t="shared" si="31"/>
        <v>0</v>
      </c>
      <c r="AF47" s="36">
        <f t="shared" si="32"/>
        <v>1</v>
      </c>
      <c r="AG47" s="37" t="str">
        <f t="shared" si="33"/>
        <v/>
      </c>
      <c r="AI47" s="198">
        <f>ثلاثي3!A47</f>
        <v>43</v>
      </c>
      <c r="AJ47" s="207" t="str">
        <f>ثلاثي3!B47</f>
        <v/>
      </c>
      <c r="AK47" s="199">
        <f>(ثلاثي1!AE47+1.5*ثلاثي2!AE47+2*ثلاثي3!AE47)/4.5</f>
        <v>0</v>
      </c>
      <c r="AL47" s="199">
        <f>((ثلاثي1!E47+ثلاثي2!E47+ثلاثي3!E47)/3+(ثلاثي1!K47+ثلاثي2!K47+ثلاثي3!K47)/3+(ثلاثي1!Y47+ثلاثي2!Y47+ثلاثي3!Y47)/3)/3</f>
        <v>0</v>
      </c>
      <c r="AM47" s="200" t="str">
        <f t="shared" si="34"/>
        <v/>
      </c>
      <c r="AN47" s="194"/>
      <c r="AO47" s="194"/>
      <c r="AP47" s="194"/>
      <c r="AQ47" s="194"/>
      <c r="AR47" s="194"/>
      <c r="AS47" s="194"/>
      <c r="AT47" s="194"/>
      <c r="AU47" s="194"/>
      <c r="AV47" s="194"/>
    </row>
    <row r="48" spans="1:48" s="81" customFormat="1">
      <c r="A48" s="25">
        <f>IF(المدخلات!C45&lt;&gt;0,المدخلات!C45,"")</f>
        <v>44</v>
      </c>
      <c r="B48" s="26" t="str">
        <f>IF(المدخلات!D45&lt;&gt;"",المدخلات!D45,"")</f>
        <v/>
      </c>
      <c r="C48" s="27" t="str">
        <f>IF(المدخلات!E45&lt;&gt;"",المدخلات!E45,"")</f>
        <v/>
      </c>
      <c r="D48" s="28"/>
      <c r="E48" s="28"/>
      <c r="F48" s="28"/>
      <c r="G48" s="28"/>
      <c r="H48" s="29">
        <f t="shared" si="18"/>
        <v>0</v>
      </c>
      <c r="I48" s="30">
        <f t="shared" si="19"/>
        <v>0</v>
      </c>
      <c r="J48" s="31">
        <f t="shared" si="20"/>
        <v>1</v>
      </c>
      <c r="K48" s="28"/>
      <c r="L48" s="28"/>
      <c r="M48" s="28"/>
      <c r="N48" s="29">
        <f t="shared" si="21"/>
        <v>0</v>
      </c>
      <c r="O48" s="30">
        <f t="shared" si="22"/>
        <v>0</v>
      </c>
      <c r="P48" s="31">
        <f t="shared" si="23"/>
        <v>1</v>
      </c>
      <c r="Q48" s="28"/>
      <c r="R48" s="28"/>
      <c r="S48" s="28"/>
      <c r="T48" s="28"/>
      <c r="U48" s="29">
        <f t="shared" si="24"/>
        <v>0</v>
      </c>
      <c r="V48" s="30">
        <f t="shared" si="25"/>
        <v>0</v>
      </c>
      <c r="W48" s="32">
        <f t="shared" si="26"/>
        <v>1</v>
      </c>
      <c r="X48" s="33"/>
      <c r="Y48" s="33"/>
      <c r="Z48" s="33"/>
      <c r="AA48" s="34">
        <f t="shared" si="27"/>
        <v>0</v>
      </c>
      <c r="AB48" s="34">
        <f t="shared" si="28"/>
        <v>0</v>
      </c>
      <c r="AC48" s="35">
        <f t="shared" si="29"/>
        <v>1</v>
      </c>
      <c r="AD48" s="34">
        <f t="shared" si="30"/>
        <v>0</v>
      </c>
      <c r="AE48" s="34">
        <f t="shared" si="31"/>
        <v>0</v>
      </c>
      <c r="AF48" s="36">
        <f t="shared" si="32"/>
        <v>1</v>
      </c>
      <c r="AG48" s="37" t="str">
        <f t="shared" si="33"/>
        <v/>
      </c>
      <c r="AI48" s="198">
        <f>ثلاثي3!A48</f>
        <v>44</v>
      </c>
      <c r="AJ48" s="207" t="str">
        <f>ثلاثي3!B48</f>
        <v/>
      </c>
      <c r="AK48" s="199">
        <f>(ثلاثي1!AE48+1.5*ثلاثي2!AE48+2*ثلاثي3!AE48)/4.5</f>
        <v>0</v>
      </c>
      <c r="AL48" s="199">
        <f>((ثلاثي1!E48+ثلاثي2!E48+ثلاثي3!E48)/3+(ثلاثي1!K48+ثلاثي2!K48+ثلاثي3!K48)/3+(ثلاثي1!Y48+ثلاثي2!Y48+ثلاثي3!Y48)/3)/3</f>
        <v>0</v>
      </c>
      <c r="AM48" s="200" t="str">
        <f t="shared" si="34"/>
        <v/>
      </c>
      <c r="AN48" s="194"/>
      <c r="AO48" s="194"/>
      <c r="AP48" s="194"/>
      <c r="AQ48" s="194"/>
      <c r="AR48" s="194"/>
      <c r="AS48" s="194"/>
      <c r="AT48" s="194"/>
      <c r="AU48" s="194"/>
      <c r="AV48" s="194"/>
    </row>
    <row r="49" spans="1:51" s="81" customFormat="1">
      <c r="A49" s="25">
        <f>IF(المدخلات!C46&lt;&gt;0,المدخلات!C46,"")</f>
        <v>45</v>
      </c>
      <c r="B49" s="26" t="str">
        <f>IF(المدخلات!D46&lt;&gt;"",المدخلات!D46,"")</f>
        <v/>
      </c>
      <c r="C49" s="27" t="str">
        <f>IF(المدخلات!E46&lt;&gt;"",المدخلات!E46,"")</f>
        <v/>
      </c>
      <c r="D49" s="28"/>
      <c r="E49" s="28"/>
      <c r="F49" s="28"/>
      <c r="G49" s="28"/>
      <c r="H49" s="29">
        <f t="shared" si="18"/>
        <v>0</v>
      </c>
      <c r="I49" s="30">
        <f t="shared" si="19"/>
        <v>0</v>
      </c>
      <c r="J49" s="31">
        <f t="shared" si="20"/>
        <v>1</v>
      </c>
      <c r="K49" s="28"/>
      <c r="L49" s="28"/>
      <c r="M49" s="28"/>
      <c r="N49" s="29">
        <f t="shared" si="21"/>
        <v>0</v>
      </c>
      <c r="O49" s="30">
        <f t="shared" si="22"/>
        <v>0</v>
      </c>
      <c r="P49" s="31">
        <f t="shared" si="23"/>
        <v>1</v>
      </c>
      <c r="Q49" s="28"/>
      <c r="R49" s="28"/>
      <c r="S49" s="28"/>
      <c r="T49" s="28"/>
      <c r="U49" s="29">
        <f t="shared" si="24"/>
        <v>0</v>
      </c>
      <c r="V49" s="30">
        <f t="shared" si="25"/>
        <v>0</v>
      </c>
      <c r="W49" s="32">
        <f t="shared" si="26"/>
        <v>1</v>
      </c>
      <c r="X49" s="33"/>
      <c r="Y49" s="33"/>
      <c r="Z49" s="33"/>
      <c r="AA49" s="34">
        <f t="shared" si="27"/>
        <v>0</v>
      </c>
      <c r="AB49" s="34">
        <f t="shared" si="28"/>
        <v>0</v>
      </c>
      <c r="AC49" s="35">
        <f t="shared" si="29"/>
        <v>1</v>
      </c>
      <c r="AD49" s="34">
        <f t="shared" si="30"/>
        <v>0</v>
      </c>
      <c r="AE49" s="34">
        <f t="shared" si="31"/>
        <v>0</v>
      </c>
      <c r="AF49" s="36">
        <f t="shared" si="32"/>
        <v>1</v>
      </c>
      <c r="AG49" s="37" t="str">
        <f t="shared" si="33"/>
        <v/>
      </c>
      <c r="AI49" s="198">
        <f>ثلاثي3!A49</f>
        <v>45</v>
      </c>
      <c r="AJ49" s="207" t="str">
        <f>ثلاثي3!B49</f>
        <v/>
      </c>
      <c r="AK49" s="199">
        <f>(ثلاثي1!AE49+1.5*ثلاثي2!AE49+2*ثلاثي3!AE49)/4.5</f>
        <v>0</v>
      </c>
      <c r="AL49" s="199">
        <f>((ثلاثي1!E49+ثلاثي2!E49+ثلاثي3!E49)/3+(ثلاثي1!K49+ثلاثي2!K49+ثلاثي3!K49)/3+(ثلاثي1!Y49+ثلاثي2!Y49+ثلاثي3!Y49)/3)/3</f>
        <v>0</v>
      </c>
      <c r="AM49" s="200" t="str">
        <f t="shared" si="34"/>
        <v/>
      </c>
      <c r="AN49" s="194"/>
      <c r="AO49" s="194"/>
      <c r="AP49" s="194"/>
      <c r="AQ49" s="194"/>
      <c r="AR49" s="194"/>
      <c r="AS49" s="194"/>
      <c r="AT49" s="194"/>
      <c r="AU49" s="194"/>
      <c r="AV49" s="194"/>
    </row>
    <row r="51" spans="1:51" s="81" customFormat="1">
      <c r="A51" s="345" t="s">
        <v>6</v>
      </c>
      <c r="B51" s="345"/>
      <c r="C51" s="439" t="str">
        <f>C1</f>
        <v/>
      </c>
      <c r="D51" s="439"/>
      <c r="E51" s="439"/>
      <c r="F51" s="439"/>
      <c r="G51" s="80"/>
      <c r="H51" s="345" t="s">
        <v>7</v>
      </c>
      <c r="I51" s="345"/>
      <c r="J51" s="439" t="str">
        <f>J1</f>
        <v/>
      </c>
      <c r="K51" s="445"/>
      <c r="L51" s="445"/>
      <c r="M51" s="445"/>
      <c r="N51" s="80"/>
      <c r="O51" s="461" t="s">
        <v>8</v>
      </c>
      <c r="P51" s="461"/>
      <c r="Q51" s="445" t="str">
        <f>Q1</f>
        <v/>
      </c>
      <c r="R51" s="445"/>
      <c r="S51" s="445"/>
      <c r="T51" s="80"/>
      <c r="U51" s="461" t="s">
        <v>9</v>
      </c>
      <c r="V51" s="461"/>
      <c r="W51" s="439" t="str">
        <f>W1</f>
        <v>2019-2018</v>
      </c>
      <c r="X51" s="439"/>
      <c r="Y51" s="439"/>
      <c r="Z51" s="80"/>
      <c r="AA51" s="80"/>
      <c r="AB51" s="80"/>
      <c r="AM51" s="194"/>
      <c r="AN51" s="194"/>
      <c r="AO51" s="194"/>
      <c r="AP51" s="194"/>
      <c r="AQ51" s="194"/>
      <c r="AR51" s="194"/>
      <c r="AS51" s="194"/>
      <c r="AT51" s="194"/>
      <c r="AU51" s="194"/>
      <c r="AV51" s="194"/>
      <c r="AW51" s="194"/>
      <c r="AX51" s="194"/>
      <c r="AY51" s="194"/>
    </row>
    <row r="52" spans="1:51" ht="20.25">
      <c r="K52" s="442" t="s">
        <v>113</v>
      </c>
      <c r="L52" s="443"/>
      <c r="M52" s="443"/>
      <c r="N52" s="443"/>
      <c r="O52" s="443"/>
      <c r="P52" s="443"/>
      <c r="Q52" s="443"/>
      <c r="R52" s="443"/>
      <c r="S52" s="443"/>
      <c r="T52" s="443"/>
      <c r="U52" s="443"/>
      <c r="V52" s="444"/>
    </row>
    <row r="54" spans="1:51" ht="49.5" customHeight="1">
      <c r="A54" s="75"/>
      <c r="B54" s="43"/>
      <c r="C54" s="43"/>
      <c r="D54" s="62" t="s">
        <v>21</v>
      </c>
      <c r="E54" s="62" t="s">
        <v>22</v>
      </c>
      <c r="F54" s="62" t="s">
        <v>23</v>
      </c>
      <c r="G54" s="62" t="s">
        <v>24</v>
      </c>
      <c r="I54" s="20" t="s">
        <v>26</v>
      </c>
      <c r="J54" s="39"/>
      <c r="K54" s="18" t="s">
        <v>28</v>
      </c>
      <c r="L54" s="19" t="s">
        <v>29</v>
      </c>
      <c r="M54" s="19" t="s">
        <v>30</v>
      </c>
      <c r="O54" s="20" t="s">
        <v>26</v>
      </c>
      <c r="P54" s="39"/>
      <c r="Q54" s="21" t="s">
        <v>31</v>
      </c>
      <c r="R54" s="22" t="s">
        <v>32</v>
      </c>
      <c r="S54" s="22" t="s">
        <v>33</v>
      </c>
      <c r="T54" s="22" t="s">
        <v>34</v>
      </c>
      <c r="V54" s="20" t="s">
        <v>26</v>
      </c>
      <c r="W54" s="39"/>
      <c r="X54" s="24" t="str">
        <f>X4</f>
        <v>Expr orale</v>
      </c>
      <c r="Y54" s="219" t="str">
        <f>Y4</f>
        <v>Lecture</v>
      </c>
      <c r="Z54" s="217" t="str">
        <f>Z4</f>
        <v>Prod écrite</v>
      </c>
      <c r="AB54" s="20" t="s">
        <v>26</v>
      </c>
      <c r="AE54" s="20" t="s">
        <v>39</v>
      </c>
      <c r="AH54" s="194"/>
      <c r="AI54" s="194"/>
      <c r="AJ54" s="194"/>
      <c r="AK54" s="194"/>
      <c r="AL54" s="194"/>
      <c r="AV54" s="16"/>
      <c r="AW54" s="16"/>
      <c r="AX54" s="16"/>
      <c r="AY54" s="16"/>
    </row>
    <row r="55" spans="1:51">
      <c r="B55" s="385" t="s">
        <v>42</v>
      </c>
      <c r="C55" s="355"/>
      <c r="D55" s="306">
        <f>MAX(D5:D49)</f>
        <v>0</v>
      </c>
      <c r="E55" s="306">
        <f>MAX(E5:E49)</f>
        <v>0</v>
      </c>
      <c r="F55" s="306">
        <f>MAX(F5:F49)</f>
        <v>0</v>
      </c>
      <c r="G55" s="306">
        <f>MAX(G5:G49)</f>
        <v>0</v>
      </c>
      <c r="I55" s="306">
        <f>MAX(I5:I49)</f>
        <v>0</v>
      </c>
      <c r="J55" s="39"/>
      <c r="K55" s="306">
        <f>MAX(K5:K49)</f>
        <v>0</v>
      </c>
      <c r="L55" s="306">
        <f>MAX(L5:L49)</f>
        <v>0</v>
      </c>
      <c r="M55" s="306">
        <f>MAX(M5:M49)</f>
        <v>0</v>
      </c>
      <c r="O55" s="306">
        <f>MAX(O5:O49)</f>
        <v>0</v>
      </c>
      <c r="P55" s="39"/>
      <c r="Q55" s="306">
        <f>MAX(Q5:Q49)</f>
        <v>0</v>
      </c>
      <c r="R55" s="306">
        <f>MAX(R5:R49)</f>
        <v>0</v>
      </c>
      <c r="S55" s="306">
        <f>MAX(S5:S49)</f>
        <v>0</v>
      </c>
      <c r="T55" s="306">
        <f t="array" ref="T55">MAX(IF(T5:T49&lt;&gt;7.77,T5:T49))</f>
        <v>0</v>
      </c>
      <c r="V55" s="306">
        <f>MAX(V5:V49)</f>
        <v>0</v>
      </c>
      <c r="W55" s="39"/>
      <c r="X55" s="306">
        <f>MAX(X5:X49)</f>
        <v>0</v>
      </c>
      <c r="Y55" s="216">
        <f>MAX(Y5:Y49)</f>
        <v>0</v>
      </c>
      <c r="Z55" s="218">
        <f>MAX(Z5:Z49)</f>
        <v>0</v>
      </c>
      <c r="AB55" s="306">
        <f>MAX(AB5:AB49)</f>
        <v>0</v>
      </c>
      <c r="AE55" s="306">
        <f>MAX(AE5:AE49)</f>
        <v>0</v>
      </c>
      <c r="AH55" s="194"/>
      <c r="AI55" s="194"/>
      <c r="AJ55" s="203"/>
      <c r="AK55" s="203"/>
      <c r="AL55" s="203"/>
      <c r="AM55" s="203"/>
      <c r="AN55" s="203"/>
      <c r="AQ55" s="203"/>
      <c r="AR55" s="203"/>
      <c r="AV55" s="16"/>
      <c r="AW55" s="16"/>
      <c r="AX55" s="16"/>
      <c r="AY55" s="16"/>
    </row>
    <row r="56" spans="1:51">
      <c r="B56" s="385" t="s">
        <v>43</v>
      </c>
      <c r="C56" s="355"/>
      <c r="D56" s="40">
        <f>MIN(D5:D49)</f>
        <v>0</v>
      </c>
      <c r="E56" s="40">
        <f>MIN(E5:E49)</f>
        <v>0</v>
      </c>
      <c r="F56" s="40">
        <f>MIN(F5:F49)</f>
        <v>0</v>
      </c>
      <c r="G56" s="40">
        <f>MIN(G5:G49)</f>
        <v>0</v>
      </c>
      <c r="I56" s="40">
        <f>MIN(I5:I49)</f>
        <v>0</v>
      </c>
      <c r="J56" s="39"/>
      <c r="K56" s="40">
        <f>MIN(K5:K49)</f>
        <v>0</v>
      </c>
      <c r="L56" s="40">
        <f>MIN(L5:L49)</f>
        <v>0</v>
      </c>
      <c r="M56" s="306">
        <f>MIN(M5:M49)</f>
        <v>0</v>
      </c>
      <c r="O56" s="40">
        <f>MIN(O5:O49)</f>
        <v>0</v>
      </c>
      <c r="P56" s="39"/>
      <c r="Q56" s="40">
        <f>MIN(Q5:Q49)</f>
        <v>0</v>
      </c>
      <c r="R56" s="40">
        <f>MIN(R5:R49)</f>
        <v>0</v>
      </c>
      <c r="S56" s="40">
        <f>MIN(S5:S49)</f>
        <v>0</v>
      </c>
      <c r="T56" s="306">
        <f t="array" ref="T56">MIN(IF(T5:T49&lt;&gt;7.77,T5:T49))</f>
        <v>0</v>
      </c>
      <c r="V56" s="306">
        <f>MIN(V5:V49)</f>
        <v>0</v>
      </c>
      <c r="W56" s="39"/>
      <c r="X56" s="306">
        <f>MIN(X5:X49)</f>
        <v>0</v>
      </c>
      <c r="Y56" s="220">
        <f>MIN(Y5:Y49)</f>
        <v>0</v>
      </c>
      <c r="Z56" s="91">
        <f>MIN(Z5:Z49)</f>
        <v>0</v>
      </c>
      <c r="AB56" s="306">
        <f>MIN(AB5:AB49)</f>
        <v>0</v>
      </c>
      <c r="AE56" s="306">
        <f>MIN(AE5:AE49)</f>
        <v>0</v>
      </c>
      <c r="AH56" s="203"/>
      <c r="AI56" s="203"/>
      <c r="AJ56" s="194"/>
      <c r="AK56" s="194"/>
      <c r="AL56" s="194"/>
      <c r="AO56" s="203"/>
      <c r="AP56" s="203"/>
      <c r="AS56" s="203"/>
      <c r="AT56" s="203"/>
      <c r="AV56" s="16"/>
      <c r="AW56" s="16"/>
      <c r="AX56" s="16"/>
      <c r="AY56" s="16"/>
    </row>
    <row r="57" spans="1:51" ht="15" customHeight="1">
      <c r="A57" s="384" t="s">
        <v>45</v>
      </c>
      <c r="B57" s="356" t="s">
        <v>46</v>
      </c>
      <c r="C57" s="356"/>
      <c r="D57" s="40" t="e">
        <f>AVERAGE(D5:D49)</f>
        <v>#DIV/0!</v>
      </c>
      <c r="E57" s="40" t="e">
        <f>AVERAGE(E5:E49)</f>
        <v>#DIV/0!</v>
      </c>
      <c r="F57" s="91" t="e">
        <f>AVERAGE(F5:F49)</f>
        <v>#DIV/0!</v>
      </c>
      <c r="G57" s="306" t="e">
        <f>AVERAGE(G5:G49)</f>
        <v>#DIV/0!</v>
      </c>
      <c r="I57" s="306">
        <f>AVERAGE(I5:I49)</f>
        <v>0</v>
      </c>
      <c r="J57" s="39"/>
      <c r="K57" s="40" t="e">
        <f>AVERAGE(K5:K49)</f>
        <v>#DIV/0!</v>
      </c>
      <c r="L57" s="40" t="e">
        <f>AVERAGE(L5:L49)</f>
        <v>#DIV/0!</v>
      </c>
      <c r="M57" s="306" t="e">
        <f>AVERAGE(M5:M49)</f>
        <v>#DIV/0!</v>
      </c>
      <c r="O57" s="306">
        <f>AVERAGE(O5:O49)</f>
        <v>0</v>
      </c>
      <c r="P57" s="46"/>
      <c r="Q57" s="40" t="e">
        <f>AVERAGE(Q5:Q49)</f>
        <v>#DIV/0!</v>
      </c>
      <c r="R57" s="40" t="e">
        <f>AVERAGE(R5:R49)</f>
        <v>#DIV/0!</v>
      </c>
      <c r="S57" s="40" t="e">
        <f>AVERAGE(S5:S49)</f>
        <v>#DIV/0!</v>
      </c>
      <c r="T57" s="306">
        <f t="array" ref="T57">AVERAGE(IF(T5:T49&lt;&gt;7.77,T5:T49))</f>
        <v>0</v>
      </c>
      <c r="V57" s="306">
        <f>AVERAGE(V5:V49)</f>
        <v>0</v>
      </c>
      <c r="W57" s="46"/>
      <c r="X57" s="306" t="e">
        <f>AVERAGE(X5:X49)</f>
        <v>#DIV/0!</v>
      </c>
      <c r="Y57" s="220" t="e">
        <f>AVERAGE(Y5:Y49)</f>
        <v>#DIV/0!</v>
      </c>
      <c r="Z57" s="91" t="e">
        <f>AVERAGE(Z5:Z49)</f>
        <v>#DIV/0!</v>
      </c>
      <c r="AB57" s="306">
        <f>AVERAGE(AB5:AB49)</f>
        <v>0</v>
      </c>
      <c r="AE57" s="306">
        <f>AVERAGE(AE5:AE49)</f>
        <v>0</v>
      </c>
      <c r="AH57" s="194"/>
      <c r="AI57" s="194"/>
      <c r="AJ57" s="194"/>
      <c r="AK57" s="194"/>
      <c r="AL57" s="194"/>
      <c r="AU57" s="203"/>
      <c r="AV57" s="16"/>
      <c r="AW57" s="16"/>
      <c r="AX57" s="16"/>
      <c r="AY57" s="16"/>
    </row>
    <row r="58" spans="1:51">
      <c r="A58" s="384"/>
      <c r="B58" s="355" t="s">
        <v>47</v>
      </c>
      <c r="C58" s="356"/>
      <c r="D58" s="47">
        <f>COUNTIF(D5:D49,"&gt;=10")</f>
        <v>0</v>
      </c>
      <c r="E58" s="47">
        <f>COUNTIF(E5:E49,"&gt;=10")</f>
        <v>0</v>
      </c>
      <c r="F58" s="90">
        <f>COUNTIF(F5:F49,"&gt;=10")</f>
        <v>0</v>
      </c>
      <c r="G58" s="47">
        <f>COUNTIF(G5:G49,"&gt;=10")</f>
        <v>0</v>
      </c>
      <c r="I58" s="47">
        <f>COUNTIF(I5:I49,"&gt;=10")</f>
        <v>0</v>
      </c>
      <c r="J58" s="48"/>
      <c r="K58" s="47">
        <f>COUNTIF(K5:K49,"&gt;=10")</f>
        <v>0</v>
      </c>
      <c r="L58" s="90">
        <f>COUNTIF(L5:L49,"&gt;=10")</f>
        <v>0</v>
      </c>
      <c r="M58" s="47">
        <f>COUNTIF(M5:M49,"&gt;=10")</f>
        <v>0</v>
      </c>
      <c r="O58" s="47">
        <f>COUNTIF(O5:O49,"&gt;=10")</f>
        <v>0</v>
      </c>
      <c r="P58" s="49"/>
      <c r="Q58" s="47">
        <f>COUNTIF(Q5:Q49,"&gt;=10")</f>
        <v>0</v>
      </c>
      <c r="R58" s="47">
        <f>COUNTIF(R5:R49,"&gt;=10")</f>
        <v>0</v>
      </c>
      <c r="S58" s="90">
        <f>COUNTIF(S5:S49,"&gt;=10")</f>
        <v>0</v>
      </c>
      <c r="T58" s="50">
        <f>COUNTIF(T5:T49,"&gt;=10")-COUNTIF(T5:T49,"=7,77")</f>
        <v>0</v>
      </c>
      <c r="V58" s="47">
        <f>COUNTIF(V5:V49,"&gt;=10")</f>
        <v>0</v>
      </c>
      <c r="W58" s="49"/>
      <c r="X58" s="47">
        <f>COUNTIF(X5:X49,"&gt;=10")</f>
        <v>0</v>
      </c>
      <c r="Y58" s="221">
        <f>COUNTIF(Y5:Y49,"&gt;=10")</f>
        <v>0</v>
      </c>
      <c r="Z58" s="90">
        <f>COUNTIF(Z5:Z49,"&gt;=10")</f>
        <v>0</v>
      </c>
      <c r="AB58" s="47">
        <f>COUNTIF(AB5:AB49,"&gt;=10")</f>
        <v>0</v>
      </c>
      <c r="AE58" s="47">
        <f>COUNTIF(AE5:AE49,"&gt;=10")</f>
        <v>0</v>
      </c>
      <c r="AH58" s="194"/>
      <c r="AI58" s="194"/>
      <c r="AJ58" s="203"/>
      <c r="AK58" s="203"/>
      <c r="AL58" s="203"/>
      <c r="AM58" s="203"/>
      <c r="AN58" s="203"/>
      <c r="AV58" s="16"/>
      <c r="AW58" s="16"/>
      <c r="AX58" s="16"/>
      <c r="AY58" s="16"/>
    </row>
    <row r="59" spans="1:51">
      <c r="A59" s="384"/>
      <c r="B59" s="350" t="s">
        <v>48</v>
      </c>
      <c r="C59" s="351"/>
      <c r="D59" s="52" t="e">
        <f>D58/(D58+D61)*100</f>
        <v>#DIV/0!</v>
      </c>
      <c r="E59" s="52" t="e">
        <f>E58/(E58+E61)*100</f>
        <v>#DIV/0!</v>
      </c>
      <c r="F59" s="52" t="e">
        <f>F58/(F58+F61)*100</f>
        <v>#DIV/0!</v>
      </c>
      <c r="G59" s="117" t="e">
        <f>G58/(G58+G61)*100</f>
        <v>#DIV/0!</v>
      </c>
      <c r="I59" s="81"/>
      <c r="J59" s="81"/>
      <c r="K59" s="52" t="e">
        <f>K58/(K58+K61)*100</f>
        <v>#DIV/0!</v>
      </c>
      <c r="L59" s="52" t="e">
        <f>L58/(L58+L61)*100</f>
        <v>#DIV/0!</v>
      </c>
      <c r="M59" s="52" t="e">
        <f>M58/(M58+M61)*100</f>
        <v>#DIV/0!</v>
      </c>
      <c r="O59" s="81"/>
      <c r="P59" s="81"/>
      <c r="Q59" s="52" t="e">
        <f t="shared" ref="Q59:T59" si="35">Q58/(Q58+Q61)*100</f>
        <v>#DIV/0!</v>
      </c>
      <c r="R59" s="52" t="e">
        <f t="shared" si="35"/>
        <v>#DIV/0!</v>
      </c>
      <c r="S59" s="52" t="e">
        <f t="shared" si="35"/>
        <v>#DIV/0!</v>
      </c>
      <c r="T59" s="52" t="e">
        <f t="shared" si="35"/>
        <v>#DIV/0!</v>
      </c>
      <c r="V59" s="49"/>
      <c r="W59" s="49"/>
      <c r="X59" s="52" t="e">
        <f>X58/(X58+X61)*100</f>
        <v>#DIV/0!</v>
      </c>
      <c r="Y59" s="222" t="e">
        <f>Y58/(Y58+Y61)*100</f>
        <v>#DIV/0!</v>
      </c>
      <c r="Z59" s="52" t="e">
        <f>Z58/(Z58+Z61)*100</f>
        <v>#DIV/0!</v>
      </c>
      <c r="AB59" s="49"/>
      <c r="AC59" s="49"/>
      <c r="AH59" s="203"/>
      <c r="AI59" s="203"/>
      <c r="AJ59" s="194"/>
      <c r="AK59" s="194"/>
      <c r="AL59" s="194"/>
      <c r="AO59" s="203"/>
      <c r="AP59" s="203"/>
      <c r="AQ59" s="203"/>
      <c r="AR59" s="203"/>
      <c r="AV59" s="16"/>
      <c r="AW59" s="16"/>
      <c r="AX59" s="16"/>
      <c r="AY59" s="16"/>
    </row>
    <row r="60" spans="1:51" s="51" customFormat="1">
      <c r="A60" s="384"/>
      <c r="B60" s="43"/>
      <c r="C60" s="43"/>
      <c r="D60" s="46"/>
      <c r="E60" s="46"/>
      <c r="F60" s="46"/>
      <c r="G60" s="46"/>
      <c r="I60" s="46"/>
      <c r="J60" s="46"/>
      <c r="K60" s="46"/>
      <c r="L60" s="46"/>
      <c r="M60" s="46"/>
      <c r="O60" s="46"/>
      <c r="P60" s="17"/>
      <c r="Q60" s="46"/>
      <c r="R60" s="46"/>
      <c r="S60" s="46"/>
      <c r="T60" s="46"/>
      <c r="V60" s="46"/>
      <c r="W60" s="17"/>
      <c r="X60" s="17"/>
      <c r="Y60" s="17"/>
      <c r="Z60" s="17"/>
      <c r="AB60" s="17"/>
      <c r="AC60" s="46"/>
      <c r="AD60" s="16"/>
      <c r="AE60" s="16"/>
      <c r="AF60" s="16"/>
      <c r="AH60" s="194"/>
      <c r="AI60" s="194"/>
      <c r="AJ60" s="194"/>
      <c r="AK60" s="194"/>
      <c r="AL60" s="194"/>
      <c r="AM60" s="194"/>
      <c r="AN60" s="194"/>
      <c r="AO60" s="194"/>
      <c r="AP60" s="194"/>
      <c r="AQ60" s="194"/>
      <c r="AR60" s="194"/>
      <c r="AS60" s="203"/>
      <c r="AT60" s="203"/>
      <c r="AU60" s="203"/>
    </row>
    <row r="61" spans="1:51" ht="25.5" customHeight="1">
      <c r="A61" s="384"/>
      <c r="B61" s="350" t="s">
        <v>49</v>
      </c>
      <c r="C61" s="351"/>
      <c r="D61" s="52">
        <f>COUNTIF(D5:D49,"&lt;10")</f>
        <v>0</v>
      </c>
      <c r="E61" s="52">
        <f>COUNTIF(E5:E49,"&lt;10")</f>
        <v>0</v>
      </c>
      <c r="F61" s="52">
        <f>COUNTIF(F5:F49,"&lt;10")</f>
        <v>0</v>
      </c>
      <c r="G61" s="52">
        <f>COUNTIF(G5:G49,"&lt;10")</f>
        <v>0</v>
      </c>
      <c r="I61" s="52">
        <f>COUNTIF(I5:I49,"&lt;10")</f>
        <v>45</v>
      </c>
      <c r="J61" s="17"/>
      <c r="K61" s="52">
        <f>COUNTIF(K5:K49,"&lt;10")</f>
        <v>0</v>
      </c>
      <c r="L61" s="52">
        <f>COUNTIF(L5:L49,"&lt;10")</f>
        <v>0</v>
      </c>
      <c r="M61" s="52">
        <f>COUNTIF(M5:M49,"&lt;10")</f>
        <v>0</v>
      </c>
      <c r="O61" s="52">
        <f>COUNTIF(O5:O49,"&lt;10")</f>
        <v>45</v>
      </c>
      <c r="P61" s="17"/>
      <c r="Q61" s="52">
        <f>COUNTIF(Q5:Q49,"&lt;10")</f>
        <v>0</v>
      </c>
      <c r="R61" s="52">
        <f>COUNTIF(R5:R49,"&lt;10")</f>
        <v>0</v>
      </c>
      <c r="S61" s="52">
        <f>COUNTIF(S5:S49,"&lt;10")</f>
        <v>0</v>
      </c>
      <c r="T61" s="52">
        <f>COUNTIF(T5:T49,"&lt;10")</f>
        <v>0</v>
      </c>
      <c r="V61" s="52">
        <f>COUNTIF(V5:V49,"&lt;10")</f>
        <v>45</v>
      </c>
      <c r="W61" s="17"/>
      <c r="X61" s="52">
        <f>COUNTIF(X5:X49,"&lt;10")</f>
        <v>0</v>
      </c>
      <c r="Y61" s="52">
        <f>COUNTIF(Y5:Y49,"&lt;10")</f>
        <v>0</v>
      </c>
      <c r="Z61" s="52">
        <f>COUNTIF(Z5:Z49,"&lt;10")</f>
        <v>0</v>
      </c>
      <c r="AB61" s="17"/>
      <c r="AC61" s="81"/>
      <c r="AH61" s="194"/>
      <c r="AI61" s="194"/>
      <c r="AJ61" s="194"/>
      <c r="AK61" s="194"/>
      <c r="AL61" s="194"/>
      <c r="AV61" s="16"/>
      <c r="AW61" s="16"/>
      <c r="AX61" s="16"/>
      <c r="AY61" s="16"/>
    </row>
    <row r="62" spans="1:51">
      <c r="A62" s="384"/>
      <c r="B62" s="350" t="s">
        <v>48</v>
      </c>
      <c r="C62" s="351"/>
      <c r="D62" s="52" t="e">
        <f>D61/(D61+D58)*100</f>
        <v>#DIV/0!</v>
      </c>
      <c r="E62" s="52" t="e">
        <f>E61/(E61+E58)*100</f>
        <v>#DIV/0!</v>
      </c>
      <c r="F62" s="52" t="e">
        <f>F61/(F61+F58)*100</f>
        <v>#DIV/0!</v>
      </c>
      <c r="G62" s="52" t="e">
        <f>G61/(G61+G58)*100</f>
        <v>#DIV/0!</v>
      </c>
      <c r="I62" s="52">
        <f>I61/(I61+I58)*100</f>
        <v>100</v>
      </c>
      <c r="J62" s="17"/>
      <c r="K62" s="52" t="e">
        <f>K61/(K61+K58)*100</f>
        <v>#DIV/0!</v>
      </c>
      <c r="L62" s="52" t="e">
        <f>L61/(L61+L58)*100</f>
        <v>#DIV/0!</v>
      </c>
      <c r="M62" s="52" t="e">
        <f>M61/(M61+M58)*100</f>
        <v>#DIV/0!</v>
      </c>
      <c r="O62" s="52">
        <f>O61/(O61+O58)*100</f>
        <v>100</v>
      </c>
      <c r="P62" s="53"/>
      <c r="Q62" s="52" t="e">
        <f t="shared" ref="Q62:T62" si="36">Q61/(Q61+Q58)*100</f>
        <v>#DIV/0!</v>
      </c>
      <c r="R62" s="52" t="e">
        <f t="shared" si="36"/>
        <v>#DIV/0!</v>
      </c>
      <c r="S62" s="52" t="e">
        <f t="shared" si="36"/>
        <v>#DIV/0!</v>
      </c>
      <c r="T62" s="52" t="e">
        <f t="shared" si="36"/>
        <v>#DIV/0!</v>
      </c>
      <c r="V62" s="52">
        <f>V61/(V61+V58)*100</f>
        <v>100</v>
      </c>
      <c r="W62" s="81"/>
      <c r="X62" s="52" t="e">
        <f>X61/(X61+X58)*100</f>
        <v>#DIV/0!</v>
      </c>
      <c r="Y62" s="52" t="e">
        <f>Y61/(Y61+Y58)*100</f>
        <v>#DIV/0!</v>
      </c>
      <c r="Z62" s="52" t="e">
        <f>Z61/(Z61+Z58)*100</f>
        <v>#DIV/0!</v>
      </c>
      <c r="AB62" s="81"/>
      <c r="AC62" s="81"/>
      <c r="AH62" s="194"/>
      <c r="AI62" s="194"/>
      <c r="AJ62" s="194"/>
      <c r="AK62" s="194"/>
      <c r="AL62" s="194"/>
      <c r="AV62" s="16"/>
      <c r="AW62" s="16"/>
      <c r="AX62" s="16"/>
      <c r="AY62" s="16"/>
    </row>
    <row r="63" spans="1:51" s="51" customFormat="1">
      <c r="A63" s="54"/>
      <c r="B63" s="55"/>
      <c r="C63" s="55"/>
      <c r="D63" s="56"/>
      <c r="E63" s="56"/>
      <c r="F63" s="56"/>
      <c r="G63" s="56"/>
      <c r="H63" s="53"/>
      <c r="I63" s="53"/>
      <c r="J63" s="53"/>
      <c r="K63" s="56"/>
      <c r="L63" s="56"/>
      <c r="M63" s="56"/>
      <c r="N63" s="53"/>
      <c r="O63" s="53"/>
      <c r="P63" s="17"/>
      <c r="Q63" s="56"/>
      <c r="R63" s="56"/>
      <c r="S63" s="56"/>
      <c r="T63" s="56"/>
      <c r="U63" s="56"/>
      <c r="V63" s="56"/>
      <c r="W63" s="56"/>
      <c r="X63" s="53"/>
      <c r="AM63" s="194"/>
      <c r="AN63" s="194"/>
      <c r="AO63" s="194"/>
      <c r="AP63" s="194"/>
      <c r="AQ63" s="194"/>
      <c r="AR63" s="194"/>
      <c r="AS63" s="194"/>
      <c r="AT63" s="194"/>
      <c r="AU63" s="194"/>
      <c r="AV63" s="194"/>
      <c r="AW63" s="194"/>
      <c r="AX63" s="194"/>
      <c r="AY63" s="194"/>
    </row>
    <row r="65" spans="1:30">
      <c r="N65" s="352" t="s">
        <v>46</v>
      </c>
      <c r="O65" s="354"/>
      <c r="P65" s="354"/>
      <c r="Q65" s="354"/>
      <c r="R65" s="353"/>
    </row>
    <row r="66" spans="1:30">
      <c r="N66" s="88" t="s">
        <v>70</v>
      </c>
      <c r="O66" s="89"/>
      <c r="P66" s="89"/>
      <c r="Q66" s="89"/>
      <c r="R66" s="89"/>
      <c r="S66" s="446">
        <f>AVERAGE(AE5:AE49)</f>
        <v>0</v>
      </c>
      <c r="T66" s="447"/>
      <c r="V66" s="448" t="s">
        <v>50</v>
      </c>
      <c r="W66" s="449"/>
    </row>
    <row r="67" spans="1:30" ht="15.75">
      <c r="G67" s="119" t="s">
        <v>67</v>
      </c>
      <c r="H67" s="119" t="s">
        <v>48</v>
      </c>
      <c r="N67" s="92" t="s">
        <v>16</v>
      </c>
      <c r="O67" s="93"/>
      <c r="P67" s="93"/>
      <c r="Q67" s="93"/>
      <c r="R67" s="94"/>
      <c r="S67" s="446">
        <f>I57</f>
        <v>0</v>
      </c>
      <c r="T67" s="447"/>
      <c r="V67" s="58" t="s">
        <v>51</v>
      </c>
      <c r="W67" s="118">
        <f>COUNTIF(AG5:AG49,V67)</f>
        <v>0</v>
      </c>
      <c r="X67" s="57"/>
      <c r="AA67" s="57"/>
      <c r="AB67" s="57"/>
      <c r="AC67" s="57"/>
      <c r="AD67" s="57"/>
    </row>
    <row r="68" spans="1:30">
      <c r="B68" s="386" t="s">
        <v>68</v>
      </c>
      <c r="C68" s="387"/>
      <c r="D68" s="387"/>
      <c r="E68" s="387"/>
      <c r="F68" s="388"/>
      <c r="G68" s="52">
        <f>COUNTIF(AE5:AE49,"&lt;10")</f>
        <v>45</v>
      </c>
      <c r="H68" s="223">
        <f>G68/(G68+G69)*100</f>
        <v>100</v>
      </c>
      <c r="N68" s="95" t="s">
        <v>66</v>
      </c>
      <c r="O68" s="96"/>
      <c r="P68" s="96"/>
      <c r="Q68" s="96"/>
      <c r="R68" s="97"/>
      <c r="S68" s="446">
        <f>O57</f>
        <v>0</v>
      </c>
      <c r="T68" s="447"/>
      <c r="V68" s="58" t="s">
        <v>52</v>
      </c>
      <c r="W68" s="118">
        <f>COUNTIF(AG5:AG49,V68)</f>
        <v>0</v>
      </c>
      <c r="X68" s="59"/>
      <c r="AA68" s="59"/>
      <c r="AB68" s="59"/>
      <c r="AC68" s="59"/>
    </row>
    <row r="69" spans="1:30">
      <c r="B69" s="386" t="s">
        <v>69</v>
      </c>
      <c r="C69" s="387"/>
      <c r="D69" s="387"/>
      <c r="E69" s="387"/>
      <c r="F69" s="388"/>
      <c r="G69" s="52">
        <f>COUNTIF(AE5:AE49,"&gt;=10")</f>
        <v>0</v>
      </c>
      <c r="H69" s="223">
        <f>G69/(G68+G69)*100</f>
        <v>0</v>
      </c>
      <c r="N69" s="98" t="s">
        <v>18</v>
      </c>
      <c r="O69" s="99"/>
      <c r="P69" s="99"/>
      <c r="Q69" s="99"/>
      <c r="R69" s="100"/>
      <c r="S69" s="446">
        <f>V57</f>
        <v>0</v>
      </c>
      <c r="T69" s="447"/>
      <c r="V69" s="58" t="s">
        <v>53</v>
      </c>
      <c r="W69" s="118">
        <f>COUNTIF(AG5:AG49,V69)</f>
        <v>0</v>
      </c>
      <c r="X69" s="59"/>
      <c r="AA69" s="59"/>
      <c r="AB69" s="59"/>
      <c r="AC69" s="59"/>
    </row>
    <row r="70" spans="1:30">
      <c r="A70" s="16"/>
      <c r="I70" s="59"/>
      <c r="J70" s="59"/>
      <c r="K70" s="59"/>
      <c r="L70" s="59"/>
      <c r="M70" s="59"/>
      <c r="N70" s="41" t="s">
        <v>120</v>
      </c>
      <c r="O70" s="42"/>
      <c r="P70" s="42"/>
      <c r="Q70" s="42"/>
      <c r="R70" s="85"/>
      <c r="S70" s="446">
        <f>AB57</f>
        <v>0</v>
      </c>
      <c r="T70" s="447"/>
      <c r="V70" s="60" t="s">
        <v>54</v>
      </c>
      <c r="W70" s="118">
        <f>COUNTIF(AG5:AG49,V70)</f>
        <v>0</v>
      </c>
      <c r="X70" s="59"/>
      <c r="AA70" s="59"/>
      <c r="AB70" s="59"/>
      <c r="AC70" s="59"/>
    </row>
    <row r="91" spans="1:51" s="81" customFormat="1">
      <c r="A91" s="352" t="s">
        <v>6</v>
      </c>
      <c r="B91" s="353"/>
      <c r="C91" s="337" t="str">
        <f>C1</f>
        <v/>
      </c>
      <c r="D91" s="338"/>
      <c r="E91" s="338"/>
      <c r="F91" s="339"/>
      <c r="G91" s="80"/>
      <c r="H91" s="352" t="s">
        <v>7</v>
      </c>
      <c r="I91" s="353"/>
      <c r="J91" s="337" t="str">
        <f>J1</f>
        <v/>
      </c>
      <c r="K91" s="338"/>
      <c r="L91" s="338"/>
      <c r="M91" s="339"/>
      <c r="N91" s="80"/>
      <c r="O91" s="352" t="s">
        <v>8</v>
      </c>
      <c r="P91" s="353"/>
      <c r="Q91" s="337" t="str">
        <f>Q1</f>
        <v/>
      </c>
      <c r="R91" s="338"/>
      <c r="S91" s="339"/>
      <c r="T91" s="80"/>
      <c r="U91" s="352" t="s">
        <v>9</v>
      </c>
      <c r="V91" s="353"/>
      <c r="W91" s="337" t="str">
        <f>W1</f>
        <v>2019-2018</v>
      </c>
      <c r="X91" s="338"/>
      <c r="Y91" s="339"/>
      <c r="Z91" s="80"/>
      <c r="AA91" s="80"/>
      <c r="AB91" s="80"/>
      <c r="AM91" s="194"/>
      <c r="AN91" s="194"/>
      <c r="AO91" s="194"/>
      <c r="AP91" s="194"/>
      <c r="AQ91" s="194"/>
      <c r="AR91" s="194"/>
      <c r="AS91" s="194"/>
      <c r="AT91" s="194"/>
      <c r="AU91" s="194"/>
      <c r="AV91" s="194"/>
      <c r="AW91" s="194"/>
      <c r="AX91" s="194"/>
      <c r="AY91" s="194"/>
    </row>
    <row r="93" spans="1:51" ht="26.25">
      <c r="K93" s="342" t="s">
        <v>113</v>
      </c>
      <c r="L93" s="343"/>
      <c r="M93" s="343"/>
      <c r="N93" s="343"/>
      <c r="O93" s="343"/>
      <c r="P93" s="343"/>
      <c r="Q93" s="343"/>
      <c r="R93" s="344"/>
      <c r="T93" s="61"/>
      <c r="U93" s="61"/>
    </row>
    <row r="95" spans="1:51" ht="44.25">
      <c r="A95" s="367" t="s">
        <v>10</v>
      </c>
      <c r="B95" s="368"/>
      <c r="C95" s="62" t="s">
        <v>21</v>
      </c>
      <c r="D95" s="63" t="s">
        <v>48</v>
      </c>
      <c r="E95" s="62" t="s">
        <v>22</v>
      </c>
      <c r="F95" s="63" t="s">
        <v>48</v>
      </c>
      <c r="G95" s="62" t="s">
        <v>23</v>
      </c>
      <c r="H95" s="63" t="s">
        <v>48</v>
      </c>
      <c r="I95" s="62" t="s">
        <v>24</v>
      </c>
      <c r="J95" s="63" t="s">
        <v>48</v>
      </c>
      <c r="K95" s="20" t="s">
        <v>26</v>
      </c>
      <c r="L95" s="63" t="s">
        <v>48</v>
      </c>
    </row>
    <row r="96" spans="1:51" s="17" customFormat="1">
      <c r="A96" s="450" t="s">
        <v>55</v>
      </c>
      <c r="B96" s="451"/>
      <c r="C96" s="86">
        <f>COUNTIF(D5:D49,"&lt;5")</f>
        <v>0</v>
      </c>
      <c r="D96" s="87" t="e">
        <f>C96/SUM(C96:C99)*100</f>
        <v>#DIV/0!</v>
      </c>
      <c r="E96" s="86">
        <f>COUNTIF(E5:E49,"&lt;5")</f>
        <v>0</v>
      </c>
      <c r="F96" s="87" t="e">
        <f>E96/SUM(E96:E99)*100</f>
        <v>#DIV/0!</v>
      </c>
      <c r="G96" s="86">
        <f>COUNTIF(F5:F49,"&lt;5")</f>
        <v>0</v>
      </c>
      <c r="H96" s="87" t="e">
        <f>G96/SUM(G96:G99)*100</f>
        <v>#DIV/0!</v>
      </c>
      <c r="I96" s="86">
        <f>COUNTIF(G5:G49,"&lt;5")</f>
        <v>0</v>
      </c>
      <c r="J96" s="87" t="e">
        <f>I96/SUM(I96:I99)*100</f>
        <v>#DIV/0!</v>
      </c>
      <c r="K96" s="86">
        <f>COUNTIF(I5:I49,"&lt;5")</f>
        <v>45</v>
      </c>
      <c r="L96" s="87">
        <f>K96/SUM(K96:K99)*100</f>
        <v>100</v>
      </c>
      <c r="AM96" s="194"/>
      <c r="AN96" s="194"/>
      <c r="AO96" s="194"/>
      <c r="AP96" s="194"/>
      <c r="AQ96" s="194"/>
      <c r="AR96" s="194"/>
      <c r="AS96" s="194"/>
      <c r="AT96" s="194"/>
      <c r="AU96" s="194"/>
      <c r="AV96" s="194"/>
      <c r="AW96" s="194"/>
      <c r="AX96" s="194"/>
      <c r="AY96" s="194"/>
    </row>
    <row r="97" spans="1:51" s="17" customFormat="1">
      <c r="A97" s="450" t="s">
        <v>56</v>
      </c>
      <c r="B97" s="451"/>
      <c r="C97" s="87">
        <f>COUNTIF(D5:D49,"&lt;10")-C96</f>
        <v>0</v>
      </c>
      <c r="D97" s="87" t="e">
        <f>C97/SUM(C96:C99)*100</f>
        <v>#DIV/0!</v>
      </c>
      <c r="E97" s="87">
        <f>COUNTIF(E5:E49,"&lt;10")-E96</f>
        <v>0</v>
      </c>
      <c r="F97" s="87" t="e">
        <f>E97/SUM(E96:E99)*100</f>
        <v>#DIV/0!</v>
      </c>
      <c r="G97" s="87">
        <f>COUNTIF(F5:F49,"&lt;10")-G96</f>
        <v>0</v>
      </c>
      <c r="H97" s="87" t="e">
        <f>G97/SUM(G96:G99)*100</f>
        <v>#DIV/0!</v>
      </c>
      <c r="I97" s="87">
        <f>COUNTIF(G5:G49,"&lt;10")-I96</f>
        <v>0</v>
      </c>
      <c r="J97" s="87" t="e">
        <f>I97/SUM(I96:I99)*100</f>
        <v>#DIV/0!</v>
      </c>
      <c r="K97" s="87">
        <f>COUNTIF(I5:I49,"&lt;10")-K96</f>
        <v>0</v>
      </c>
      <c r="L97" s="87">
        <f>K97/SUM(K96:K99)*100</f>
        <v>0</v>
      </c>
      <c r="AM97" s="194"/>
      <c r="AN97" s="194"/>
      <c r="AO97" s="194"/>
      <c r="AP97" s="194"/>
      <c r="AQ97" s="194"/>
      <c r="AR97" s="194"/>
      <c r="AS97" s="194"/>
      <c r="AT97" s="194"/>
      <c r="AU97" s="194"/>
      <c r="AV97" s="194"/>
      <c r="AW97" s="194"/>
      <c r="AX97" s="194"/>
      <c r="AY97" s="194"/>
    </row>
    <row r="98" spans="1:51" s="17" customFormat="1">
      <c r="A98" s="450" t="s">
        <v>57</v>
      </c>
      <c r="B98" s="451"/>
      <c r="C98" s="87">
        <f>COUNTIF(D5:D49,"&lt;15")-(C97+C96)</f>
        <v>0</v>
      </c>
      <c r="D98" s="87" t="e">
        <f>C98/SUM(C96:C99)*100</f>
        <v>#DIV/0!</v>
      </c>
      <c r="E98" s="87">
        <f>COUNTIF(E5:E49,"&lt;15")-(E97+E96)</f>
        <v>0</v>
      </c>
      <c r="F98" s="87" t="e">
        <f>E98/SUM(E96:E99)*100</f>
        <v>#DIV/0!</v>
      </c>
      <c r="G98" s="87">
        <f>COUNTIF(F5:F49,"&lt;15")-(G97+G96)</f>
        <v>0</v>
      </c>
      <c r="H98" s="87" t="e">
        <f>G98/SUM(G96:G99)*100</f>
        <v>#DIV/0!</v>
      </c>
      <c r="I98" s="87">
        <f>COUNTIF(G5:G49,"&lt;15")-(I97+I96)</f>
        <v>0</v>
      </c>
      <c r="J98" s="87" t="e">
        <f>I98/SUM(I96:I99)*100</f>
        <v>#DIV/0!</v>
      </c>
      <c r="K98" s="87">
        <f>COUNTIF(I5:I49,"&lt;15")-(K97+K96)</f>
        <v>0</v>
      </c>
      <c r="L98" s="87">
        <f>K98/SUM(K96:K99)*100</f>
        <v>0</v>
      </c>
      <c r="AM98" s="194"/>
      <c r="AN98" s="194"/>
      <c r="AO98" s="194"/>
      <c r="AP98" s="194"/>
      <c r="AQ98" s="194"/>
      <c r="AR98" s="194"/>
      <c r="AS98" s="194"/>
      <c r="AT98" s="194"/>
      <c r="AU98" s="194"/>
      <c r="AV98" s="194"/>
      <c r="AW98" s="194"/>
      <c r="AX98" s="194"/>
      <c r="AY98" s="194"/>
    </row>
    <row r="99" spans="1:51" s="17" customFormat="1">
      <c r="A99" s="450" t="s">
        <v>58</v>
      </c>
      <c r="B99" s="451"/>
      <c r="C99" s="87">
        <f>COUNTIF(D5:D49,"&lt;=20")-(C97+C96+C98)</f>
        <v>0</v>
      </c>
      <c r="D99" s="87" t="e">
        <f>C99/SUM(C96:C99)*100</f>
        <v>#DIV/0!</v>
      </c>
      <c r="E99" s="87">
        <f>COUNTIF(E5:E49,"&lt;=20")-(E97+E96+E98)</f>
        <v>0</v>
      </c>
      <c r="F99" s="87" t="e">
        <f>E99/SUM(E96:E99)*100</f>
        <v>#DIV/0!</v>
      </c>
      <c r="G99" s="87">
        <f>COUNTIF(F5:F49,"&lt;=20")-(G97+G96+G98)</f>
        <v>0</v>
      </c>
      <c r="H99" s="87" t="e">
        <f>G99/SUM(G96:G99)*100</f>
        <v>#DIV/0!</v>
      </c>
      <c r="I99" s="87">
        <f>COUNTIF(G5:G49,"&lt;=20")-(I97+I96+I98)</f>
        <v>0</v>
      </c>
      <c r="J99" s="87" t="e">
        <f>I99/SUM(I96:I99)*100</f>
        <v>#DIV/0!</v>
      </c>
      <c r="K99" s="87">
        <f>COUNTIF(I5:I49,"&lt;=20")-(K97+K96+K98)</f>
        <v>0</v>
      </c>
      <c r="L99" s="87">
        <f>K99/SUM(K96:K99)*100</f>
        <v>0</v>
      </c>
      <c r="AM99" s="194"/>
      <c r="AN99" s="194"/>
      <c r="AO99" s="194"/>
      <c r="AP99" s="194"/>
      <c r="AQ99" s="194"/>
      <c r="AR99" s="194"/>
      <c r="AS99" s="194"/>
      <c r="AT99" s="194"/>
      <c r="AU99" s="194"/>
      <c r="AV99" s="194"/>
      <c r="AW99" s="194"/>
      <c r="AX99" s="194"/>
      <c r="AY99" s="194"/>
    </row>
    <row r="101" spans="1:51" ht="33">
      <c r="A101" s="64" t="s">
        <v>10</v>
      </c>
      <c r="B101" s="65"/>
      <c r="C101" s="19" t="s">
        <v>28</v>
      </c>
      <c r="D101" s="63" t="s">
        <v>48</v>
      </c>
      <c r="E101" s="19" t="s">
        <v>29</v>
      </c>
      <c r="F101" s="63" t="s">
        <v>48</v>
      </c>
      <c r="G101" s="19" t="s">
        <v>30</v>
      </c>
      <c r="H101" s="63" t="s">
        <v>48</v>
      </c>
      <c r="K101" s="20" t="s">
        <v>26</v>
      </c>
      <c r="L101" s="63" t="s">
        <v>48</v>
      </c>
    </row>
    <row r="102" spans="1:51">
      <c r="A102" s="66" t="s">
        <v>55</v>
      </c>
      <c r="B102" s="67"/>
      <c r="C102" s="86">
        <f>COUNTIF(K5:K49,"&lt;5")</f>
        <v>0</v>
      </c>
      <c r="D102" s="87" t="e">
        <f>C102/SUM(C102:C105)*100</f>
        <v>#DIV/0!</v>
      </c>
      <c r="E102" s="86">
        <f>COUNTIF(L5:L49,"&lt;5")</f>
        <v>0</v>
      </c>
      <c r="F102" s="87" t="e">
        <f>E102/SUM(E102:E105)*100</f>
        <v>#DIV/0!</v>
      </c>
      <c r="G102" s="86">
        <f>COUNTIF(M5:M49,"&lt;5")</f>
        <v>0</v>
      </c>
      <c r="H102" s="87" t="e">
        <f>G102/SUM(G102:G105)*100</f>
        <v>#DIV/0!</v>
      </c>
      <c r="I102" s="17"/>
      <c r="J102" s="17"/>
      <c r="K102" s="86">
        <f>COUNTIF(O5:O49,"&lt;5")</f>
        <v>45</v>
      </c>
      <c r="L102" s="87" t="e">
        <f>K102/SUM(K102:K105)*100</f>
        <v>#DIV/0!</v>
      </c>
    </row>
    <row r="103" spans="1:51">
      <c r="A103" s="66" t="s">
        <v>56</v>
      </c>
      <c r="B103" s="67"/>
      <c r="C103" s="87">
        <f>COUNTIF(K5:K49,"&lt;10")-C102</f>
        <v>0</v>
      </c>
      <c r="D103" s="87" t="e">
        <f>C103/SUM(C102:C105)*100</f>
        <v>#DIV/0!</v>
      </c>
      <c r="E103" s="87">
        <f>COUNTIF(L5:L49,"&lt;10")-E102</f>
        <v>0</v>
      </c>
      <c r="F103" s="87" t="e">
        <f>E103/SUM(E102:E105)*100</f>
        <v>#DIV/0!</v>
      </c>
      <c r="G103" s="87">
        <f>COUNTIF(M5:M49,"&lt;10")-G102</f>
        <v>0</v>
      </c>
      <c r="H103" s="87" t="e">
        <f>G103/SUM(G102:G105)*100</f>
        <v>#DIV/0!</v>
      </c>
      <c r="I103" s="17"/>
      <c r="J103" s="17"/>
      <c r="K103" s="87">
        <f>COUNTIF(O5:O49,"&lt;10")-K102</f>
        <v>0</v>
      </c>
      <c r="L103" s="87" t="e">
        <f>K103/SUM(K102:K105)*100</f>
        <v>#DIV/0!</v>
      </c>
    </row>
    <row r="104" spans="1:51">
      <c r="A104" s="66" t="s">
        <v>57</v>
      </c>
      <c r="B104" s="67"/>
      <c r="C104" s="87">
        <f>COUNTIF(K5:K49,"&lt;15")-(C103+C102)</f>
        <v>0</v>
      </c>
      <c r="D104" s="87" t="e">
        <f>C104/SUM(C102:C105)*100</f>
        <v>#DIV/0!</v>
      </c>
      <c r="E104" s="87">
        <f>COUNTIF(L5:L49,"&lt;15")-(E103+E102)</f>
        <v>0</v>
      </c>
      <c r="F104" s="87" t="e">
        <f>E104/SUM(E102:E105)*100</f>
        <v>#DIV/0!</v>
      </c>
      <c r="G104" s="87">
        <f>COUNTIF(M5:M49,"&lt;15")-(G103+G102)</f>
        <v>0</v>
      </c>
      <c r="H104" s="87" t="e">
        <f>G104/SUM(G102:G105)*100</f>
        <v>#DIV/0!</v>
      </c>
      <c r="I104" s="17"/>
      <c r="J104" s="17"/>
      <c r="K104" s="87">
        <f>COUNTIF(O5:O49,"&lt;15")-(K103+K102)</f>
        <v>0</v>
      </c>
      <c r="L104" s="87" t="e">
        <f>K104/SUM(K102:K105)*100</f>
        <v>#DIV/0!</v>
      </c>
    </row>
    <row r="105" spans="1:51">
      <c r="A105" s="66" t="s">
        <v>58</v>
      </c>
      <c r="B105" s="67"/>
      <c r="C105" s="87">
        <f>COUNTIF(K5:K49,"&lt;=20")-(C103+C102+C104)</f>
        <v>0</v>
      </c>
      <c r="D105" s="87" t="e">
        <f>C105/SUM(C102:C105)*100</f>
        <v>#DIV/0!</v>
      </c>
      <c r="E105" s="87">
        <f>COUNTIF(L5:L49,"&lt;=20")-(E103+E102+E104)</f>
        <v>0</v>
      </c>
      <c r="F105" s="87" t="e">
        <f>E105/SUM(E102:E105)*100</f>
        <v>#DIV/0!</v>
      </c>
      <c r="G105" s="87">
        <f>COUNTIF(M5:M49,"&lt;=20")-(G103+G102+G104)</f>
        <v>0</v>
      </c>
      <c r="H105" s="87" t="e">
        <f>G105/SUM(G102:G105)*100</f>
        <v>#DIV/0!</v>
      </c>
      <c r="I105" s="17"/>
      <c r="J105" s="17"/>
      <c r="K105" s="87">
        <f>COUNTIF(Q5:Q49,"&lt;=20")-(K103+K102+K104)</f>
        <v>-45</v>
      </c>
      <c r="L105" s="87" t="e">
        <f>K105/SUM(K102:K105)*100</f>
        <v>#DIV/0!</v>
      </c>
    </row>
    <row r="108" spans="1:51" ht="44.25">
      <c r="A108" s="367" t="s">
        <v>10</v>
      </c>
      <c r="B108" s="368"/>
      <c r="C108" s="22" t="s">
        <v>31</v>
      </c>
      <c r="D108" s="63" t="s">
        <v>48</v>
      </c>
      <c r="E108" s="22" t="s">
        <v>32</v>
      </c>
      <c r="F108" s="63" t="s">
        <v>48</v>
      </c>
      <c r="G108" s="22" t="s">
        <v>33</v>
      </c>
      <c r="H108" s="63" t="s">
        <v>48</v>
      </c>
      <c r="I108" s="22" t="s">
        <v>34</v>
      </c>
      <c r="J108" s="63" t="s">
        <v>48</v>
      </c>
      <c r="K108" s="20" t="s">
        <v>26</v>
      </c>
      <c r="L108" s="63" t="s">
        <v>48</v>
      </c>
      <c r="AF108" s="194"/>
      <c r="AG108" s="194"/>
      <c r="AH108" s="194"/>
      <c r="AI108" s="194"/>
      <c r="AJ108" s="194"/>
      <c r="AK108" s="194"/>
      <c r="AL108" s="194"/>
      <c r="AT108" s="16"/>
      <c r="AU108" s="16"/>
      <c r="AV108" s="16"/>
      <c r="AW108" s="16"/>
      <c r="AX108" s="16"/>
      <c r="AY108" s="16"/>
    </row>
    <row r="109" spans="1:51">
      <c r="A109" s="452" t="s">
        <v>55</v>
      </c>
      <c r="B109" s="453"/>
      <c r="C109" s="86">
        <f>COUNTIF(Q5:Q49,"&lt;5")</f>
        <v>0</v>
      </c>
      <c r="D109" s="87" t="e">
        <f>C109/SUM(C109:C112)*100</f>
        <v>#DIV/0!</v>
      </c>
      <c r="E109" s="86">
        <f>COUNTIF(R5:R49,"&lt;5")</f>
        <v>0</v>
      </c>
      <c r="F109" s="87" t="e">
        <f>E109/SUM(E109:E112)*100</f>
        <v>#DIV/0!</v>
      </c>
      <c r="G109" s="86">
        <f>COUNTIF(S5:S49,"&lt;5")</f>
        <v>0</v>
      </c>
      <c r="H109" s="87" t="e">
        <f>G109/SUM(G109:G112)*100</f>
        <v>#DIV/0!</v>
      </c>
      <c r="I109" s="86">
        <f>COUNTIF(T5:T49,"&lt;5")</f>
        <v>0</v>
      </c>
      <c r="J109" s="87" t="e">
        <f>I109/SUM(I109:I112)*100</f>
        <v>#DIV/0!</v>
      </c>
      <c r="K109" s="86">
        <f>COUNTIF(V5:V49,"&lt;5")</f>
        <v>45</v>
      </c>
      <c r="L109" s="69">
        <f>K109/SUM(K109:K112)*100</f>
        <v>100</v>
      </c>
      <c r="AF109" s="194"/>
      <c r="AG109" s="194"/>
      <c r="AH109" s="194"/>
      <c r="AI109" s="194"/>
      <c r="AJ109" s="194"/>
      <c r="AK109" s="194"/>
      <c r="AL109" s="194"/>
      <c r="AT109" s="16"/>
      <c r="AU109" s="16"/>
      <c r="AV109" s="16"/>
      <c r="AW109" s="16"/>
      <c r="AX109" s="16"/>
      <c r="AY109" s="16"/>
    </row>
    <row r="110" spans="1:51">
      <c r="A110" s="452" t="s">
        <v>56</v>
      </c>
      <c r="B110" s="453"/>
      <c r="C110" s="87">
        <f>COUNTIF(Q5:Q49,"&lt;10")-C109</f>
        <v>0</v>
      </c>
      <c r="D110" s="87" t="e">
        <f>C110/SUM(C109:C112)*100</f>
        <v>#DIV/0!</v>
      </c>
      <c r="E110" s="87">
        <f>COUNTIF(R5:R49,"&lt;10")-E109</f>
        <v>0</v>
      </c>
      <c r="F110" s="87" t="e">
        <f>E110/SUM(E109:E112)*100</f>
        <v>#DIV/0!</v>
      </c>
      <c r="G110" s="87">
        <f>COUNTIF(S5:S49,"&lt;10")-G109</f>
        <v>0</v>
      </c>
      <c r="H110" s="87" t="e">
        <f>G110/SUM(G109:G112)*100</f>
        <v>#DIV/0!</v>
      </c>
      <c r="I110" s="87">
        <f>COUNTIF(T5:T49,"&lt;10")-I109</f>
        <v>0</v>
      </c>
      <c r="J110" s="87" t="e">
        <f>I110/SUM(I109:I112)*100</f>
        <v>#DIV/0!</v>
      </c>
      <c r="K110" s="87">
        <f>COUNTIF(V5:V49,"&lt;10")-K109</f>
        <v>0</v>
      </c>
      <c r="L110" s="69">
        <f>K110/SUM(K109:K112)*100</f>
        <v>0</v>
      </c>
      <c r="AF110" s="194"/>
      <c r="AG110" s="194"/>
      <c r="AH110" s="194"/>
      <c r="AI110" s="194"/>
      <c r="AJ110" s="194"/>
      <c r="AK110" s="194"/>
      <c r="AL110" s="194"/>
      <c r="AT110" s="16"/>
      <c r="AU110" s="16"/>
      <c r="AV110" s="16"/>
      <c r="AW110" s="16"/>
      <c r="AX110" s="16"/>
      <c r="AY110" s="16"/>
    </row>
    <row r="111" spans="1:51">
      <c r="A111" s="452" t="s">
        <v>57</v>
      </c>
      <c r="B111" s="453"/>
      <c r="C111" s="87">
        <f>COUNTIF(Q5:Q49,"&lt;15")-(C110+C109)</f>
        <v>0</v>
      </c>
      <c r="D111" s="87" t="e">
        <f>C111/SUM(C109:C112)*100</f>
        <v>#DIV/0!</v>
      </c>
      <c r="E111" s="87">
        <f>COUNTIF(R5:R49,"&lt;15")-(E110+E109)</f>
        <v>0</v>
      </c>
      <c r="F111" s="87" t="e">
        <f>E111/SUM(E109:E112)*100</f>
        <v>#DIV/0!</v>
      </c>
      <c r="G111" s="87">
        <f>COUNTIF(S5:S49,"&lt;15")-(G110+G109)</f>
        <v>0</v>
      </c>
      <c r="H111" s="87" t="e">
        <f>G111/SUM(G109:G112)*100</f>
        <v>#DIV/0!</v>
      </c>
      <c r="I111" s="87">
        <f>COUNTIF(T5:T49,"&lt;15")-(I110+I109)</f>
        <v>0</v>
      </c>
      <c r="J111" s="87" t="e">
        <f>I111/SUM(I109:I112)*100</f>
        <v>#DIV/0!</v>
      </c>
      <c r="K111" s="87">
        <f>COUNTIF(V5:V49,"&lt;15")-(K110+K109)</f>
        <v>0</v>
      </c>
      <c r="L111" s="69">
        <f>K111/SUM(K109:K112)*100</f>
        <v>0</v>
      </c>
      <c r="AF111" s="194"/>
      <c r="AG111" s="194"/>
      <c r="AH111" s="194"/>
      <c r="AI111" s="194"/>
      <c r="AJ111" s="194"/>
      <c r="AK111" s="194"/>
      <c r="AL111" s="194"/>
      <c r="AT111" s="16"/>
      <c r="AU111" s="16"/>
      <c r="AV111" s="16"/>
      <c r="AW111" s="16"/>
      <c r="AX111" s="16"/>
      <c r="AY111" s="16"/>
    </row>
    <row r="112" spans="1:51">
      <c r="A112" s="452" t="s">
        <v>58</v>
      </c>
      <c r="B112" s="453"/>
      <c r="C112" s="87">
        <f>COUNTIF(Q5:Q49,"&lt;=20")-(C110+C109+C111)</f>
        <v>0</v>
      </c>
      <c r="D112" s="87" t="e">
        <f>C112/SUM(C109:C112)*100</f>
        <v>#DIV/0!</v>
      </c>
      <c r="E112" s="87">
        <f>COUNTIF(R5:R49,"&lt;=20")-(E110+E109+E111)</f>
        <v>0</v>
      </c>
      <c r="F112" s="87" t="e">
        <f>E112/SUM(E109:E112)*100</f>
        <v>#DIV/0!</v>
      </c>
      <c r="G112" s="87">
        <f>COUNTIF(S5:S49,"&lt;=20")-(G110+G109+G111)</f>
        <v>0</v>
      </c>
      <c r="H112" s="87" t="e">
        <f>G112/SUM(G109:G112)*100</f>
        <v>#DIV/0!</v>
      </c>
      <c r="I112" s="87">
        <f>COUNTIF(T5:T49,"&lt;=20")-(I110+I109+I111)</f>
        <v>0</v>
      </c>
      <c r="J112" s="87" t="e">
        <f>I112/SUM(I109:I112)*100</f>
        <v>#DIV/0!</v>
      </c>
      <c r="K112" s="87">
        <f>COUNTIF(V5:V49,"&lt;=20")-(K110+K109+K111)</f>
        <v>0</v>
      </c>
      <c r="L112" s="69">
        <f>K112/SUM(K109:K112)*100</f>
        <v>0</v>
      </c>
      <c r="AF112" s="194"/>
      <c r="AG112" s="194"/>
      <c r="AH112" s="194"/>
      <c r="AI112" s="194"/>
      <c r="AJ112" s="194"/>
      <c r="AK112" s="194"/>
      <c r="AL112" s="194"/>
      <c r="AT112" s="16"/>
      <c r="AU112" s="16"/>
      <c r="AV112" s="16"/>
      <c r="AW112" s="16"/>
      <c r="AX112" s="16"/>
      <c r="AY112" s="16"/>
    </row>
    <row r="115" spans="1:51" ht="75.75" customHeight="1">
      <c r="A115" s="367" t="s">
        <v>10</v>
      </c>
      <c r="B115" s="454"/>
      <c r="C115" s="23" t="s">
        <v>35</v>
      </c>
      <c r="D115" s="63" t="s">
        <v>48</v>
      </c>
      <c r="E115" s="23" t="s">
        <v>36</v>
      </c>
      <c r="F115" s="63" t="s">
        <v>48</v>
      </c>
      <c r="G115" s="24" t="s">
        <v>37</v>
      </c>
      <c r="H115" s="63" t="s">
        <v>48</v>
      </c>
      <c r="K115" s="20" t="s">
        <v>26</v>
      </c>
      <c r="L115" s="63" t="s">
        <v>48</v>
      </c>
      <c r="AJ115" s="194"/>
      <c r="AK115" s="194"/>
      <c r="AL115" s="194"/>
      <c r="AX115" s="16"/>
      <c r="AY115" s="16"/>
    </row>
    <row r="116" spans="1:51">
      <c r="A116" s="452" t="s">
        <v>55</v>
      </c>
      <c r="B116" s="453"/>
      <c r="C116" s="68">
        <f>COUNTIF(X5:X49,"&lt;5")</f>
        <v>0</v>
      </c>
      <c r="D116" s="87" t="e">
        <f>C116/SUM(C116:C119)*100</f>
        <v>#DIV/0!</v>
      </c>
      <c r="E116" s="68">
        <f>COUNTIF(Y5:Y49,"&lt;5")</f>
        <v>0</v>
      </c>
      <c r="F116" s="87" t="e">
        <f>E116/SUM(E116:E119)*100</f>
        <v>#DIV/0!</v>
      </c>
      <c r="G116" s="68">
        <f>COUNTIF(Z5:Z49,"&lt;5")</f>
        <v>0</v>
      </c>
      <c r="H116" s="87" t="e">
        <f>G116/SUM(G116:G119)*100</f>
        <v>#DIV/0!</v>
      </c>
      <c r="K116" s="68">
        <f>COUNTIF(AB5:AB49,"&lt;5")</f>
        <v>45</v>
      </c>
      <c r="L116" s="87">
        <f>K116/SUM(K116:K119)*100</f>
        <v>100</v>
      </c>
      <c r="AJ116" s="194"/>
      <c r="AK116" s="194"/>
      <c r="AL116" s="194"/>
      <c r="AX116" s="16"/>
      <c r="AY116" s="16"/>
    </row>
    <row r="117" spans="1:51">
      <c r="A117" s="452" t="s">
        <v>56</v>
      </c>
      <c r="B117" s="453"/>
      <c r="C117" s="68">
        <f>COUNTIF(X5:X49,"&lt;10")-C116</f>
        <v>0</v>
      </c>
      <c r="D117" s="87" t="e">
        <f>C117/SUM(C116:C119)*100</f>
        <v>#DIV/0!</v>
      </c>
      <c r="E117" s="68">
        <f>COUNTIF(Y5:Y49,"&lt;10")-E116</f>
        <v>0</v>
      </c>
      <c r="F117" s="87" t="e">
        <f>E117/SUM(E116:E119)*100</f>
        <v>#DIV/0!</v>
      </c>
      <c r="G117" s="68">
        <f>COUNTIF(Z5:Z49,"&lt;10")-G116</f>
        <v>0</v>
      </c>
      <c r="H117" s="87" t="e">
        <f>G117/SUM(G116:G119)*100</f>
        <v>#DIV/0!</v>
      </c>
      <c r="K117" s="68">
        <f>COUNTIF(AB5:AB49,"&lt;10")-K116</f>
        <v>0</v>
      </c>
      <c r="L117" s="87">
        <f>K117/SUM(K116:K119)*100</f>
        <v>0</v>
      </c>
      <c r="AJ117" s="194"/>
      <c r="AK117" s="194"/>
      <c r="AL117" s="194"/>
      <c r="AX117" s="16"/>
      <c r="AY117" s="16"/>
    </row>
    <row r="118" spans="1:51">
      <c r="A118" s="452" t="s">
        <v>57</v>
      </c>
      <c r="B118" s="453"/>
      <c r="C118" s="68">
        <f>COUNTIF(X5:X49,"&lt;15")-(C117+C116)</f>
        <v>0</v>
      </c>
      <c r="D118" s="87" t="e">
        <f>C118/SUM(C116:C119)*100</f>
        <v>#DIV/0!</v>
      </c>
      <c r="E118" s="68">
        <f>COUNTIF(Y5:Y49,"&lt;15")-(E117+E116)</f>
        <v>0</v>
      </c>
      <c r="F118" s="87" t="e">
        <f>E118/SUM(E116:E119)*100</f>
        <v>#DIV/0!</v>
      </c>
      <c r="G118" s="68">
        <f>COUNTIF(Z5:Z49,"&lt;15")-(G117+G116)</f>
        <v>0</v>
      </c>
      <c r="H118" s="87" t="e">
        <f>G118/SUM(G116:G119)*100</f>
        <v>#DIV/0!</v>
      </c>
      <c r="K118" s="68">
        <f>COUNTIF(AB5:AB49,"&lt;15")-(K117+K116)</f>
        <v>0</v>
      </c>
      <c r="L118" s="87">
        <f>K118/SUM(K116:K119)*100</f>
        <v>0</v>
      </c>
      <c r="AJ118" s="194"/>
      <c r="AK118" s="194"/>
      <c r="AL118" s="194"/>
      <c r="AX118" s="16"/>
      <c r="AY118" s="16"/>
    </row>
    <row r="119" spans="1:51">
      <c r="A119" s="452" t="s">
        <v>58</v>
      </c>
      <c r="B119" s="453"/>
      <c r="C119" s="68">
        <f>COUNTIF(X5:X49,"&lt;=20")-(C117+C116+C118)</f>
        <v>0</v>
      </c>
      <c r="D119" s="87" t="e">
        <f>C119/SUM(C116:C119)*100</f>
        <v>#DIV/0!</v>
      </c>
      <c r="E119" s="68">
        <f>COUNTIF(Y5:Y49,"&lt;=20")-(E117+E116+E118)</f>
        <v>0</v>
      </c>
      <c r="F119" s="87" t="e">
        <f>E119/SUM(E116:E119)*100</f>
        <v>#DIV/0!</v>
      </c>
      <c r="G119" s="68">
        <f>COUNTIF(Z5:Z49,"&lt;=20")-(G117+G116+G118)</f>
        <v>0</v>
      </c>
      <c r="H119" s="87" t="e">
        <f>G119/SUM(G116:G119)*100</f>
        <v>#DIV/0!</v>
      </c>
      <c r="K119" s="68">
        <f>COUNTIF(AB5:AB49,"&lt;=20")-(K117+K116+K118)</f>
        <v>0</v>
      </c>
      <c r="L119" s="87">
        <f>K119/SUM(K116:K119)*100</f>
        <v>0</v>
      </c>
      <c r="AJ119" s="194"/>
      <c r="AK119" s="194"/>
      <c r="AL119" s="194"/>
      <c r="AX119" s="16"/>
      <c r="AY119" s="16"/>
    </row>
    <row r="126" spans="1:51" s="81" customFormat="1">
      <c r="A126" s="352" t="s">
        <v>6</v>
      </c>
      <c r="B126" s="353"/>
      <c r="C126" s="337" t="str">
        <f>C1</f>
        <v/>
      </c>
      <c r="D126" s="338"/>
      <c r="E126" s="338"/>
      <c r="F126" s="338"/>
      <c r="G126" s="80"/>
      <c r="H126" s="354" t="s">
        <v>7</v>
      </c>
      <c r="I126" s="353"/>
      <c r="J126" s="337" t="str">
        <f>J1</f>
        <v/>
      </c>
      <c r="K126" s="338"/>
      <c r="L126" s="338"/>
      <c r="M126" s="338"/>
      <c r="N126" s="80"/>
      <c r="O126" s="354" t="s">
        <v>8</v>
      </c>
      <c r="P126" s="353"/>
      <c r="Q126" s="337" t="str">
        <f>Q1</f>
        <v/>
      </c>
      <c r="R126" s="338"/>
      <c r="S126" s="338"/>
      <c r="T126" s="80"/>
      <c r="U126" s="354" t="s">
        <v>9</v>
      </c>
      <c r="V126" s="353"/>
      <c r="W126" s="337" t="str">
        <f>W1</f>
        <v>2019-2018</v>
      </c>
      <c r="X126" s="338"/>
      <c r="Y126" s="338"/>
      <c r="Z126" s="80"/>
      <c r="AA126" s="80"/>
      <c r="AB126" s="80"/>
      <c r="AM126" s="194"/>
      <c r="AN126" s="194"/>
      <c r="AO126" s="194"/>
      <c r="AP126" s="194"/>
      <c r="AQ126" s="194"/>
      <c r="AR126" s="194"/>
      <c r="AS126" s="194"/>
      <c r="AT126" s="194"/>
      <c r="AU126" s="194"/>
      <c r="AV126" s="194"/>
      <c r="AW126" s="194"/>
      <c r="AX126" s="194"/>
      <c r="AY126" s="194"/>
    </row>
    <row r="128" spans="1:51" ht="23.25">
      <c r="K128" s="342" t="s">
        <v>113</v>
      </c>
      <c r="L128" s="343"/>
      <c r="M128" s="343"/>
      <c r="N128" s="343"/>
      <c r="O128" s="343"/>
      <c r="P128" s="343"/>
      <c r="Q128" s="343"/>
      <c r="R128" s="344"/>
      <c r="S128" s="101"/>
      <c r="T128" s="101"/>
      <c r="U128" s="101"/>
    </row>
    <row r="129" spans="1:13" ht="18">
      <c r="M129" s="70" t="s">
        <v>59</v>
      </c>
    </row>
    <row r="131" spans="1:13" ht="36.75">
      <c r="B131" s="71"/>
      <c r="C131" s="72" t="s">
        <v>60</v>
      </c>
      <c r="D131" s="72" t="s">
        <v>61</v>
      </c>
      <c r="E131" s="71" t="s">
        <v>62</v>
      </c>
    </row>
    <row r="132" spans="1:13">
      <c r="B132" s="71" t="s">
        <v>63</v>
      </c>
      <c r="C132" s="25">
        <f>COUNTIFS(C5:C49,"أنثى",AE5:AE49,"&lt;10")</f>
        <v>0</v>
      </c>
      <c r="D132" s="25">
        <f>COUNTIFS(C5:C49,"أنثى",AE5:AE49,"&gt;=10")</f>
        <v>0</v>
      </c>
      <c r="E132" s="25">
        <f>SUM(C132:D132)</f>
        <v>0</v>
      </c>
    </row>
    <row r="133" spans="1:13">
      <c r="B133" s="71" t="s">
        <v>64</v>
      </c>
      <c r="C133" s="25">
        <f>COUNTIFS(C5:C49,"ذكر",AE5:AE49,"&lt;10")</f>
        <v>0</v>
      </c>
      <c r="D133" s="25">
        <f>COUNTIFS(C5:C49,"ذكر",AE5:AE49,"&gt;=10")</f>
        <v>0</v>
      </c>
      <c r="E133" s="25">
        <f>SUM(C133:D133)</f>
        <v>0</v>
      </c>
    </row>
    <row r="134" spans="1:13">
      <c r="B134" s="71" t="s">
        <v>62</v>
      </c>
      <c r="C134" s="25">
        <f>SUM(C132:C133)</f>
        <v>0</v>
      </c>
      <c r="D134" s="25">
        <f>SUM(D132:D133)</f>
        <v>0</v>
      </c>
      <c r="E134" s="73"/>
    </row>
    <row r="143" spans="1:13">
      <c r="A143" s="16"/>
    </row>
    <row r="144" spans="1:13">
      <c r="A144" s="16"/>
    </row>
    <row r="145" spans="1:1">
      <c r="A145" s="16"/>
    </row>
    <row r="146" spans="1:1">
      <c r="A146" s="16"/>
    </row>
    <row r="168" spans="1:51" s="81" customFormat="1">
      <c r="A168" s="352" t="s">
        <v>6</v>
      </c>
      <c r="B168" s="353"/>
      <c r="C168" s="337" t="str">
        <f>C1</f>
        <v/>
      </c>
      <c r="D168" s="338"/>
      <c r="E168" s="338"/>
      <c r="F168" s="339"/>
      <c r="G168" s="80"/>
      <c r="H168" s="352" t="s">
        <v>7</v>
      </c>
      <c r="I168" s="353"/>
      <c r="J168" s="337" t="str">
        <f>J1</f>
        <v/>
      </c>
      <c r="K168" s="338"/>
      <c r="L168" s="338"/>
      <c r="M168" s="339"/>
      <c r="N168" s="80"/>
      <c r="O168" s="352" t="s">
        <v>8</v>
      </c>
      <c r="P168" s="353"/>
      <c r="Q168" s="337" t="str">
        <f>Q1</f>
        <v/>
      </c>
      <c r="R168" s="338"/>
      <c r="S168" s="339"/>
      <c r="T168" s="80"/>
      <c r="U168" s="352" t="s">
        <v>9</v>
      </c>
      <c r="V168" s="353"/>
      <c r="W168" s="337" t="str">
        <f>W1</f>
        <v>2019-2018</v>
      </c>
      <c r="X168" s="338"/>
      <c r="Y168" s="339"/>
      <c r="Z168" s="80"/>
      <c r="AA168" s="80"/>
      <c r="AB168" s="80"/>
      <c r="AM168" s="194"/>
      <c r="AN168" s="194"/>
      <c r="AO168" s="194"/>
      <c r="AP168" s="194"/>
      <c r="AQ168" s="194"/>
      <c r="AR168" s="194"/>
      <c r="AS168" s="194"/>
      <c r="AT168" s="194"/>
      <c r="AU168" s="194"/>
      <c r="AV168" s="194"/>
      <c r="AW168" s="194"/>
      <c r="AX168" s="194"/>
      <c r="AY168" s="194"/>
    </row>
    <row r="169" spans="1:51" ht="20.25">
      <c r="J169" s="442" t="s">
        <v>113</v>
      </c>
      <c r="K169" s="443"/>
      <c r="L169" s="443"/>
      <c r="M169" s="443"/>
      <c r="N169" s="443"/>
      <c r="O169" s="443"/>
      <c r="P169" s="443"/>
      <c r="Q169" s="443"/>
      <c r="R169" s="443"/>
      <c r="S169" s="443"/>
      <c r="T169" s="443"/>
      <c r="U169" s="444"/>
    </row>
    <row r="170" spans="1:51" ht="18">
      <c r="L170" s="70" t="s">
        <v>65</v>
      </c>
    </row>
    <row r="171" spans="1:51">
      <c r="C171" s="358" t="s">
        <v>16</v>
      </c>
      <c r="D171" s="359"/>
      <c r="E171" s="359"/>
      <c r="F171" s="360"/>
      <c r="H171" s="361" t="s">
        <v>17</v>
      </c>
      <c r="I171" s="362"/>
      <c r="J171" s="362"/>
      <c r="K171" s="363"/>
      <c r="P171" s="455" t="s">
        <v>18</v>
      </c>
      <c r="Q171" s="456"/>
      <c r="R171" s="456"/>
      <c r="S171" s="457"/>
      <c r="V171" s="458" t="s">
        <v>120</v>
      </c>
      <c r="W171" s="459"/>
      <c r="X171" s="459"/>
      <c r="Y171" s="460"/>
    </row>
    <row r="172" spans="1:51" ht="24.75">
      <c r="C172" s="71"/>
      <c r="D172" s="72" t="s">
        <v>60</v>
      </c>
      <c r="E172" s="72" t="s">
        <v>61</v>
      </c>
      <c r="F172" s="71" t="s">
        <v>62</v>
      </c>
      <c r="H172" s="71"/>
      <c r="I172" s="72" t="s">
        <v>60</v>
      </c>
      <c r="J172" s="72" t="s">
        <v>61</v>
      </c>
      <c r="K172" s="71" t="s">
        <v>62</v>
      </c>
      <c r="P172" s="71"/>
      <c r="Q172" s="72" t="s">
        <v>60</v>
      </c>
      <c r="R172" s="72" t="s">
        <v>61</v>
      </c>
      <c r="S172" s="71" t="s">
        <v>62</v>
      </c>
      <c r="T172" s="74"/>
      <c r="V172" s="71"/>
      <c r="W172" s="72" t="s">
        <v>60</v>
      </c>
      <c r="X172" s="72" t="s">
        <v>61</v>
      </c>
      <c r="Y172" s="71" t="s">
        <v>62</v>
      </c>
    </row>
    <row r="173" spans="1:51">
      <c r="C173" s="71" t="s">
        <v>63</v>
      </c>
      <c r="D173" s="25">
        <f>COUNTIFS(C5:C49,"أنثى",I5:I49,"&lt;10")</f>
        <v>0</v>
      </c>
      <c r="E173" s="25">
        <f>COUNTIFS(C5:C49,"أنثى",I5:I49,"&gt;=10")</f>
        <v>0</v>
      </c>
      <c r="F173" s="25">
        <f>SUM(D173:E173)</f>
        <v>0</v>
      </c>
      <c r="H173" s="71" t="s">
        <v>63</v>
      </c>
      <c r="I173" s="25">
        <f>COUNTIFS(C5:C49,"أنثى",O5:O49,"&lt;10")</f>
        <v>0</v>
      </c>
      <c r="J173" s="25">
        <f>COUNTIFS(C5:C49,"أنثى",O5:O49,"&gt;=10")</f>
        <v>0</v>
      </c>
      <c r="K173" s="25">
        <f>SUM(I173:J173)</f>
        <v>0</v>
      </c>
      <c r="P173" s="71" t="s">
        <v>63</v>
      </c>
      <c r="Q173" s="25">
        <f>COUNTIFS(C5:C49,"أنثى",V5:V49,"&lt;10")</f>
        <v>0</v>
      </c>
      <c r="R173" s="25">
        <f>COUNTIFS(C5:C49,"أنثى",V5:V49,"&gt;=10")</f>
        <v>0</v>
      </c>
      <c r="S173" s="25">
        <f>SUM(Q173:R173)</f>
        <v>0</v>
      </c>
      <c r="T173" s="73"/>
      <c r="V173" s="71" t="s">
        <v>63</v>
      </c>
      <c r="W173" s="25">
        <f>COUNTIFS(C5:C49,"أنثى",AB5:AB49,"&lt;10")</f>
        <v>0</v>
      </c>
      <c r="X173" s="25">
        <f>COUNTIFS(C5:C49,"أنثى",AB5:AB49,"&gt;=10")</f>
        <v>0</v>
      </c>
      <c r="Y173" s="25">
        <f>SUM(W173:X173)</f>
        <v>0</v>
      </c>
    </row>
    <row r="174" spans="1:51">
      <c r="C174" s="71" t="s">
        <v>64</v>
      </c>
      <c r="D174" s="25">
        <f>COUNTIFS(C5:C49,"ذكر",I5:I49,"&lt;10")</f>
        <v>0</v>
      </c>
      <c r="E174" s="25">
        <f>COUNTIFS(C5:C49,"ذكر",I5:I49,"&gt;=10")</f>
        <v>0</v>
      </c>
      <c r="F174" s="25">
        <f>SUM(D174:E174)</f>
        <v>0</v>
      </c>
      <c r="H174" s="71" t="s">
        <v>64</v>
      </c>
      <c r="I174" s="25">
        <f>COUNTIFS(C5:C49,"ذكر",O5:O49,"&lt;10")</f>
        <v>0</v>
      </c>
      <c r="J174" s="25">
        <f>COUNTIFS(C5:C49,"ذكر",O5:O49,"&gt;=10")</f>
        <v>0</v>
      </c>
      <c r="K174" s="25">
        <f>SUM(I174:J174)</f>
        <v>0</v>
      </c>
      <c r="P174" s="71" t="s">
        <v>64</v>
      </c>
      <c r="Q174" s="25">
        <f>COUNTIFS(C5:C49,"ذكر",V5:V49,"&lt;10")</f>
        <v>0</v>
      </c>
      <c r="R174" s="25">
        <f>COUNTIFS(C5:C49,"ذكر",V5:V49,"&gt;=10")</f>
        <v>0</v>
      </c>
      <c r="S174" s="25">
        <f>SUM(Q174:R174)</f>
        <v>0</v>
      </c>
      <c r="T174" s="73"/>
      <c r="V174" s="71" t="s">
        <v>64</v>
      </c>
      <c r="W174" s="25">
        <f>COUNTIFS(C5:C49,"ذكر",AB5:AB49,"&lt;10")</f>
        <v>0</v>
      </c>
      <c r="X174" s="25">
        <f>COUNTIFS(C5:C49,"ذكر",AB5:AB49,"&gt;=10")</f>
        <v>0</v>
      </c>
      <c r="Y174" s="25">
        <f>SUM(W174:X174)</f>
        <v>0</v>
      </c>
    </row>
    <row r="175" spans="1:51">
      <c r="C175" s="71" t="s">
        <v>62</v>
      </c>
      <c r="D175" s="25">
        <f>SUM(D173:D174)</f>
        <v>0</v>
      </c>
      <c r="E175" s="25">
        <f>SUM(E173:E174)</f>
        <v>0</v>
      </c>
      <c r="H175" s="71" t="s">
        <v>62</v>
      </c>
      <c r="I175" s="25">
        <f>SUM(I173:I174)</f>
        <v>0</v>
      </c>
      <c r="J175" s="25">
        <f>SUM(J173:J174)</f>
        <v>0</v>
      </c>
      <c r="P175" s="71" t="s">
        <v>62</v>
      </c>
      <c r="Q175" s="25">
        <f>SUM(Q173:Q174)</f>
        <v>0</v>
      </c>
      <c r="R175" s="25">
        <f>SUM(R173:R174)</f>
        <v>0</v>
      </c>
      <c r="V175" s="71" t="s">
        <v>62</v>
      </c>
      <c r="W175" s="25">
        <f>SUM(W173:W174)</f>
        <v>0</v>
      </c>
      <c r="X175" s="25">
        <f>SUM(X173:X174)</f>
        <v>0</v>
      </c>
    </row>
  </sheetData>
  <sheetProtection formatCells="0" formatColumns="0" formatRows="0" insertColumns="0" insertRows="0" insertHyperlinks="0" deleteColumns="0" deleteRows="0" sort="0" autoFilter="0" pivotTables="0"/>
  <mergeCells count="86">
    <mergeCell ref="B55:C55"/>
    <mergeCell ref="B56:C56"/>
    <mergeCell ref="A57:A62"/>
    <mergeCell ref="B57:C57"/>
    <mergeCell ref="B58:C58"/>
    <mergeCell ref="B59:C59"/>
    <mergeCell ref="B61:C61"/>
    <mergeCell ref="B62:C62"/>
    <mergeCell ref="A168:B168"/>
    <mergeCell ref="O168:P168"/>
    <mergeCell ref="U168:V168"/>
    <mergeCell ref="A1:B1"/>
    <mergeCell ref="O1:P1"/>
    <mergeCell ref="U1:V1"/>
    <mergeCell ref="U51:V51"/>
    <mergeCell ref="O51:P51"/>
    <mergeCell ref="A51:B51"/>
    <mergeCell ref="H126:I126"/>
    <mergeCell ref="J126:M126"/>
    <mergeCell ref="Q126:S126"/>
    <mergeCell ref="A99:B99"/>
    <mergeCell ref="A108:B108"/>
    <mergeCell ref="A109:B109"/>
    <mergeCell ref="A110:B110"/>
    <mergeCell ref="J169:U169"/>
    <mergeCell ref="C171:F171"/>
    <mergeCell ref="H171:K171"/>
    <mergeCell ref="P171:S171"/>
    <mergeCell ref="V171:Y171"/>
    <mergeCell ref="C168:F168"/>
    <mergeCell ref="H168:I168"/>
    <mergeCell ref="J168:M168"/>
    <mergeCell ref="Q168:S168"/>
    <mergeCell ref="W168:Y168"/>
    <mergeCell ref="A117:B117"/>
    <mergeCell ref="W126:Y126"/>
    <mergeCell ref="K128:R128"/>
    <mergeCell ref="O126:P126"/>
    <mergeCell ref="U126:V126"/>
    <mergeCell ref="C126:F126"/>
    <mergeCell ref="A118:B118"/>
    <mergeCell ref="A119:B119"/>
    <mergeCell ref="A126:B126"/>
    <mergeCell ref="W91:Y91"/>
    <mergeCell ref="K93:R93"/>
    <mergeCell ref="A95:B95"/>
    <mergeCell ref="A96:B96"/>
    <mergeCell ref="A97:B97"/>
    <mergeCell ref="A91:B91"/>
    <mergeCell ref="O91:P91"/>
    <mergeCell ref="U91:V91"/>
    <mergeCell ref="A98:B98"/>
    <mergeCell ref="A111:B111"/>
    <mergeCell ref="A112:B112"/>
    <mergeCell ref="A115:B115"/>
    <mergeCell ref="A116:B116"/>
    <mergeCell ref="B69:F69"/>
    <mergeCell ref="S69:T69"/>
    <mergeCell ref="S70:T70"/>
    <mergeCell ref="C91:F91"/>
    <mergeCell ref="H91:I91"/>
    <mergeCell ref="J91:M91"/>
    <mergeCell ref="Q91:S91"/>
    <mergeCell ref="N65:R65"/>
    <mergeCell ref="S66:T66"/>
    <mergeCell ref="V66:W66"/>
    <mergeCell ref="S67:T67"/>
    <mergeCell ref="B68:F68"/>
    <mergeCell ref="S68:T68"/>
    <mergeCell ref="K52:V52"/>
    <mergeCell ref="C51:F51"/>
    <mergeCell ref="H51:I51"/>
    <mergeCell ref="J51:M51"/>
    <mergeCell ref="Q51:S51"/>
    <mergeCell ref="W51:Y51"/>
    <mergeCell ref="AO5:AR5"/>
    <mergeCell ref="C1:F1"/>
    <mergeCell ref="H1:I1"/>
    <mergeCell ref="J1:M1"/>
    <mergeCell ref="Q1:S1"/>
    <mergeCell ref="W1:Y1"/>
    <mergeCell ref="AD3:AG3"/>
    <mergeCell ref="D3:J3"/>
    <mergeCell ref="K3:P3"/>
    <mergeCell ref="X3:AC3"/>
    <mergeCell ref="Q3:W3"/>
  </mergeCells>
  <conditionalFormatting sqref="M5:M49">
    <cfRule type="cellIs" dxfId="72" priority="1" stopIfTrue="1" operator="equal">
      <formula>$M$56</formula>
    </cfRule>
    <cfRule type="cellIs" dxfId="71" priority="2" stopIfTrue="1" operator="equal">
      <formula>$M$55</formula>
    </cfRule>
  </conditionalFormatting>
  <conditionalFormatting sqref="R5:R49">
    <cfRule type="cellIs" dxfId="70" priority="3" stopIfTrue="1" operator="equal">
      <formula>$R$56</formula>
    </cfRule>
    <cfRule type="cellIs" dxfId="69" priority="4" stopIfTrue="1" operator="equal">
      <formula>$R$55</formula>
    </cfRule>
  </conditionalFormatting>
  <conditionalFormatting sqref="S5:S49">
    <cfRule type="cellIs" dxfId="68" priority="5" stopIfTrue="1" operator="equal">
      <formula>$S$56</formula>
    </cfRule>
    <cfRule type="cellIs" dxfId="67" priority="6" stopIfTrue="1" operator="equal">
      <formula>$S$55</formula>
    </cfRule>
  </conditionalFormatting>
  <conditionalFormatting sqref="T5:T49">
    <cfRule type="cellIs" dxfId="66" priority="7" stopIfTrue="1" operator="equal">
      <formula>$T$56</formula>
    </cfRule>
    <cfRule type="cellIs" dxfId="65" priority="8" stopIfTrue="1" operator="equal">
      <formula>$T$55</formula>
    </cfRule>
    <cfRule type="cellIs" dxfId="64" priority="9" stopIfTrue="1" operator="equal">
      <formula>7.77</formula>
    </cfRule>
  </conditionalFormatting>
  <conditionalFormatting sqref="X5:X49">
    <cfRule type="cellIs" dxfId="63" priority="10" stopIfTrue="1" operator="equal">
      <formula>$X$56</formula>
    </cfRule>
    <cfRule type="cellIs" dxfId="62" priority="11" stopIfTrue="1" operator="equal">
      <formula>$X$55</formula>
    </cfRule>
  </conditionalFormatting>
  <conditionalFormatting sqref="Y5:Y49">
    <cfRule type="cellIs" dxfId="61" priority="12" stopIfTrue="1" operator="equal">
      <formula>$Y$56</formula>
    </cfRule>
    <cfRule type="cellIs" dxfId="60" priority="13" stopIfTrue="1" operator="equal">
      <formula>$Y$55</formula>
    </cfRule>
  </conditionalFormatting>
  <conditionalFormatting sqref="K5:K49">
    <cfRule type="cellIs" dxfId="59" priority="14" stopIfTrue="1" operator="equal">
      <formula>$K$56</formula>
    </cfRule>
    <cfRule type="cellIs" dxfId="58" priority="15" stopIfTrue="1" operator="equal">
      <formula>$K$55</formula>
    </cfRule>
  </conditionalFormatting>
  <conditionalFormatting sqref="G5:G49">
    <cfRule type="cellIs" dxfId="57" priority="16" stopIfTrue="1" operator="equal">
      <formula>$G$56</formula>
    </cfRule>
    <cfRule type="cellIs" dxfId="56" priority="17" stopIfTrue="1" operator="equal">
      <formula>$G$55</formula>
    </cfRule>
  </conditionalFormatting>
  <conditionalFormatting sqref="F5:F49">
    <cfRule type="cellIs" dxfId="55" priority="18" stopIfTrue="1" operator="equal">
      <formula>$F$56</formula>
    </cfRule>
    <cfRule type="cellIs" dxfId="54" priority="19" stopIfTrue="1" operator="equal">
      <formula>$F$55</formula>
    </cfRule>
  </conditionalFormatting>
  <conditionalFormatting sqref="E5:E49">
    <cfRule type="cellIs" dxfId="53" priority="20" stopIfTrue="1" operator="equal">
      <formula>$E$56</formula>
    </cfRule>
    <cfRule type="cellIs" dxfId="52" priority="21" stopIfTrue="1" operator="equal">
      <formula>$E$55</formula>
    </cfRule>
  </conditionalFormatting>
  <conditionalFormatting sqref="D5:D49">
    <cfRule type="cellIs" dxfId="51" priority="22" stopIfTrue="1" operator="equal">
      <formula>$D$56</formula>
    </cfRule>
    <cfRule type="cellIs" dxfId="50" priority="23" stopIfTrue="1" operator="equal">
      <formula>$D$55</formula>
    </cfRule>
  </conditionalFormatting>
  <conditionalFormatting sqref="L5:L49">
    <cfRule type="cellIs" dxfId="49" priority="28" stopIfTrue="1" operator="equal">
      <formula>$L$56</formula>
    </cfRule>
    <cfRule type="cellIs" dxfId="48" priority="29" stopIfTrue="1" operator="equal">
      <formula>$L$55</formula>
    </cfRule>
  </conditionalFormatting>
  <conditionalFormatting sqref="Q5:Q49">
    <cfRule type="cellIs" dxfId="47" priority="32" stopIfTrue="1" operator="equal">
      <formula>$Q$56</formula>
    </cfRule>
    <cfRule type="cellIs" dxfId="46" priority="33" stopIfTrue="1" operator="equal">
      <formula>$Q$55</formula>
    </cfRule>
  </conditionalFormatting>
  <conditionalFormatting sqref="Z5:Z49">
    <cfRule type="cellIs" dxfId="45" priority="36" stopIfTrue="1" operator="equal">
      <formula>$Z$56</formula>
    </cfRule>
    <cfRule type="cellIs" dxfId="44" priority="37" stopIfTrue="1" operator="equal">
      <formula>$Z$55</formula>
    </cfRule>
  </conditionalFormatting>
  <dataValidations count="2">
    <dataValidation type="decimal" allowBlank="1" showInputMessage="1" showErrorMessage="1" errorTitle="تصحيح العدد" error="العدد يجب أن يكون بين 0 و 20" sqref="K5:M49 JD5:JF49 SZ5:TB49 ACV5:ACX49 AMR5:AMT49 AWN5:AWP49 BGJ5:BGL49 BQF5:BQH49 CAB5:CAD49 CJX5:CJZ49 CTT5:CTV49 DDP5:DDR49 DNL5:DNN49 DXH5:DXJ49 EHD5:EHF49 EQZ5:ERB49 FAV5:FAX49 FKR5:FKT49 FUN5:FUP49 GEJ5:GEL49 GOF5:GOH49 GYB5:GYD49 HHX5:HHZ49 HRT5:HRV49 IBP5:IBR49 ILL5:ILN49 IVH5:IVJ49 JFD5:JFF49 JOZ5:JPB49 JYV5:JYX49 KIR5:KIT49 KSN5:KSP49 LCJ5:LCL49 LMF5:LMH49 LWB5:LWD49 MFX5:MFZ49 MPT5:MPV49 MZP5:MZR49 NJL5:NJN49 NTH5:NTJ49 ODD5:ODF49 OMZ5:ONB49 OWV5:OWX49 PGR5:PGT49 PQN5:PQP49 QAJ5:QAL49 QKF5:QKH49 QUB5:QUD49 RDX5:RDZ49 RNT5:RNV49 RXP5:RXR49 SHL5:SHN49 SRH5:SRJ49 TBD5:TBF49 TKZ5:TLB49 TUV5:TUX49 UER5:UET49 UON5:UOP49 UYJ5:UYL49 VIF5:VIH49 VSB5:VSD49 WBX5:WBZ49 WLT5:WLV49 WVP5:WVR49 K65551:M65585 JG65551:JI65585 TC65551:TE65585 ACY65551:ADA65585 AMU65551:AMW65585 AWQ65551:AWS65585 BGM65551:BGO65585 BQI65551:BQK65585 CAE65551:CAG65585 CKA65551:CKC65585 CTW65551:CTY65585 DDS65551:DDU65585 DNO65551:DNQ65585 DXK65551:DXM65585 EHG65551:EHI65585 ERC65551:ERE65585 FAY65551:FBA65585 FKU65551:FKW65585 FUQ65551:FUS65585 GEM65551:GEO65585 GOI65551:GOK65585 GYE65551:GYG65585 HIA65551:HIC65585 HRW65551:HRY65585 IBS65551:IBU65585 ILO65551:ILQ65585 IVK65551:IVM65585 JFG65551:JFI65585 JPC65551:JPE65585 JYY65551:JZA65585 KIU65551:KIW65585 KSQ65551:KSS65585 LCM65551:LCO65585 LMI65551:LMK65585 LWE65551:LWG65585 MGA65551:MGC65585 MPW65551:MPY65585 MZS65551:MZU65585 NJO65551:NJQ65585 NTK65551:NTM65585 ODG65551:ODI65585 ONC65551:ONE65585 OWY65551:OXA65585 PGU65551:PGW65585 PQQ65551:PQS65585 QAM65551:QAO65585 QKI65551:QKK65585 QUE65551:QUG65585 REA65551:REC65585 RNW65551:RNY65585 RXS65551:RXU65585 SHO65551:SHQ65585 SRK65551:SRM65585 TBG65551:TBI65585 TLC65551:TLE65585 TUY65551:TVA65585 UEU65551:UEW65585 UOQ65551:UOS65585 UYM65551:UYO65585 VII65551:VIK65585 VSE65551:VSG65585 WCA65551:WCC65585 WLW65551:WLY65585 WVS65551:WVU65585 K131087:M131121 JG131087:JI131121 TC131087:TE131121 ACY131087:ADA131121 AMU131087:AMW131121 AWQ131087:AWS131121 BGM131087:BGO131121 BQI131087:BQK131121 CAE131087:CAG131121 CKA131087:CKC131121 CTW131087:CTY131121 DDS131087:DDU131121 DNO131087:DNQ131121 DXK131087:DXM131121 EHG131087:EHI131121 ERC131087:ERE131121 FAY131087:FBA131121 FKU131087:FKW131121 FUQ131087:FUS131121 GEM131087:GEO131121 GOI131087:GOK131121 GYE131087:GYG131121 HIA131087:HIC131121 HRW131087:HRY131121 IBS131087:IBU131121 ILO131087:ILQ131121 IVK131087:IVM131121 JFG131087:JFI131121 JPC131087:JPE131121 JYY131087:JZA131121 KIU131087:KIW131121 KSQ131087:KSS131121 LCM131087:LCO131121 LMI131087:LMK131121 LWE131087:LWG131121 MGA131087:MGC131121 MPW131087:MPY131121 MZS131087:MZU131121 NJO131087:NJQ131121 NTK131087:NTM131121 ODG131087:ODI131121 ONC131087:ONE131121 OWY131087:OXA131121 PGU131087:PGW131121 PQQ131087:PQS131121 QAM131087:QAO131121 QKI131087:QKK131121 QUE131087:QUG131121 REA131087:REC131121 RNW131087:RNY131121 RXS131087:RXU131121 SHO131087:SHQ131121 SRK131087:SRM131121 TBG131087:TBI131121 TLC131087:TLE131121 TUY131087:TVA131121 UEU131087:UEW131121 UOQ131087:UOS131121 UYM131087:UYO131121 VII131087:VIK131121 VSE131087:VSG131121 WCA131087:WCC131121 WLW131087:WLY131121 WVS131087:WVU131121 K196623:M196657 JG196623:JI196657 TC196623:TE196657 ACY196623:ADA196657 AMU196623:AMW196657 AWQ196623:AWS196657 BGM196623:BGO196657 BQI196623:BQK196657 CAE196623:CAG196657 CKA196623:CKC196657 CTW196623:CTY196657 DDS196623:DDU196657 DNO196623:DNQ196657 DXK196623:DXM196657 EHG196623:EHI196657 ERC196623:ERE196657 FAY196623:FBA196657 FKU196623:FKW196657 FUQ196623:FUS196657 GEM196623:GEO196657 GOI196623:GOK196657 GYE196623:GYG196657 HIA196623:HIC196657 HRW196623:HRY196657 IBS196623:IBU196657 ILO196623:ILQ196657 IVK196623:IVM196657 JFG196623:JFI196657 JPC196623:JPE196657 JYY196623:JZA196657 KIU196623:KIW196657 KSQ196623:KSS196657 LCM196623:LCO196657 LMI196623:LMK196657 LWE196623:LWG196657 MGA196623:MGC196657 MPW196623:MPY196657 MZS196623:MZU196657 NJO196623:NJQ196657 NTK196623:NTM196657 ODG196623:ODI196657 ONC196623:ONE196657 OWY196623:OXA196657 PGU196623:PGW196657 PQQ196623:PQS196657 QAM196623:QAO196657 QKI196623:QKK196657 QUE196623:QUG196657 REA196623:REC196657 RNW196623:RNY196657 RXS196623:RXU196657 SHO196623:SHQ196657 SRK196623:SRM196657 TBG196623:TBI196657 TLC196623:TLE196657 TUY196623:TVA196657 UEU196623:UEW196657 UOQ196623:UOS196657 UYM196623:UYO196657 VII196623:VIK196657 VSE196623:VSG196657 WCA196623:WCC196657 WLW196623:WLY196657 WVS196623:WVU196657 K262159:M262193 JG262159:JI262193 TC262159:TE262193 ACY262159:ADA262193 AMU262159:AMW262193 AWQ262159:AWS262193 BGM262159:BGO262193 BQI262159:BQK262193 CAE262159:CAG262193 CKA262159:CKC262193 CTW262159:CTY262193 DDS262159:DDU262193 DNO262159:DNQ262193 DXK262159:DXM262193 EHG262159:EHI262193 ERC262159:ERE262193 FAY262159:FBA262193 FKU262159:FKW262193 FUQ262159:FUS262193 GEM262159:GEO262193 GOI262159:GOK262193 GYE262159:GYG262193 HIA262159:HIC262193 HRW262159:HRY262193 IBS262159:IBU262193 ILO262159:ILQ262193 IVK262159:IVM262193 JFG262159:JFI262193 JPC262159:JPE262193 JYY262159:JZA262193 KIU262159:KIW262193 KSQ262159:KSS262193 LCM262159:LCO262193 LMI262159:LMK262193 LWE262159:LWG262193 MGA262159:MGC262193 MPW262159:MPY262193 MZS262159:MZU262193 NJO262159:NJQ262193 NTK262159:NTM262193 ODG262159:ODI262193 ONC262159:ONE262193 OWY262159:OXA262193 PGU262159:PGW262193 PQQ262159:PQS262193 QAM262159:QAO262193 QKI262159:QKK262193 QUE262159:QUG262193 REA262159:REC262193 RNW262159:RNY262193 RXS262159:RXU262193 SHO262159:SHQ262193 SRK262159:SRM262193 TBG262159:TBI262193 TLC262159:TLE262193 TUY262159:TVA262193 UEU262159:UEW262193 UOQ262159:UOS262193 UYM262159:UYO262193 VII262159:VIK262193 VSE262159:VSG262193 WCA262159:WCC262193 WLW262159:WLY262193 WVS262159:WVU262193 K327695:M327729 JG327695:JI327729 TC327695:TE327729 ACY327695:ADA327729 AMU327695:AMW327729 AWQ327695:AWS327729 BGM327695:BGO327729 BQI327695:BQK327729 CAE327695:CAG327729 CKA327695:CKC327729 CTW327695:CTY327729 DDS327695:DDU327729 DNO327695:DNQ327729 DXK327695:DXM327729 EHG327695:EHI327729 ERC327695:ERE327729 FAY327695:FBA327729 FKU327695:FKW327729 FUQ327695:FUS327729 GEM327695:GEO327729 GOI327695:GOK327729 GYE327695:GYG327729 HIA327695:HIC327729 HRW327695:HRY327729 IBS327695:IBU327729 ILO327695:ILQ327729 IVK327695:IVM327729 JFG327695:JFI327729 JPC327695:JPE327729 JYY327695:JZA327729 KIU327695:KIW327729 KSQ327695:KSS327729 LCM327695:LCO327729 LMI327695:LMK327729 LWE327695:LWG327729 MGA327695:MGC327729 MPW327695:MPY327729 MZS327695:MZU327729 NJO327695:NJQ327729 NTK327695:NTM327729 ODG327695:ODI327729 ONC327695:ONE327729 OWY327695:OXA327729 PGU327695:PGW327729 PQQ327695:PQS327729 QAM327695:QAO327729 QKI327695:QKK327729 QUE327695:QUG327729 REA327695:REC327729 RNW327695:RNY327729 RXS327695:RXU327729 SHO327695:SHQ327729 SRK327695:SRM327729 TBG327695:TBI327729 TLC327695:TLE327729 TUY327695:TVA327729 UEU327695:UEW327729 UOQ327695:UOS327729 UYM327695:UYO327729 VII327695:VIK327729 VSE327695:VSG327729 WCA327695:WCC327729 WLW327695:WLY327729 WVS327695:WVU327729 K393231:M393265 JG393231:JI393265 TC393231:TE393265 ACY393231:ADA393265 AMU393231:AMW393265 AWQ393231:AWS393265 BGM393231:BGO393265 BQI393231:BQK393265 CAE393231:CAG393265 CKA393231:CKC393265 CTW393231:CTY393265 DDS393231:DDU393265 DNO393231:DNQ393265 DXK393231:DXM393265 EHG393231:EHI393265 ERC393231:ERE393265 FAY393231:FBA393265 FKU393231:FKW393265 FUQ393231:FUS393265 GEM393231:GEO393265 GOI393231:GOK393265 GYE393231:GYG393265 HIA393231:HIC393265 HRW393231:HRY393265 IBS393231:IBU393265 ILO393231:ILQ393265 IVK393231:IVM393265 JFG393231:JFI393265 JPC393231:JPE393265 JYY393231:JZA393265 KIU393231:KIW393265 KSQ393231:KSS393265 LCM393231:LCO393265 LMI393231:LMK393265 LWE393231:LWG393265 MGA393231:MGC393265 MPW393231:MPY393265 MZS393231:MZU393265 NJO393231:NJQ393265 NTK393231:NTM393265 ODG393231:ODI393265 ONC393231:ONE393265 OWY393231:OXA393265 PGU393231:PGW393265 PQQ393231:PQS393265 QAM393231:QAO393265 QKI393231:QKK393265 QUE393231:QUG393265 REA393231:REC393265 RNW393231:RNY393265 RXS393231:RXU393265 SHO393231:SHQ393265 SRK393231:SRM393265 TBG393231:TBI393265 TLC393231:TLE393265 TUY393231:TVA393265 UEU393231:UEW393265 UOQ393231:UOS393265 UYM393231:UYO393265 VII393231:VIK393265 VSE393231:VSG393265 WCA393231:WCC393265 WLW393231:WLY393265 WVS393231:WVU393265 K458767:M458801 JG458767:JI458801 TC458767:TE458801 ACY458767:ADA458801 AMU458767:AMW458801 AWQ458767:AWS458801 BGM458767:BGO458801 BQI458767:BQK458801 CAE458767:CAG458801 CKA458767:CKC458801 CTW458767:CTY458801 DDS458767:DDU458801 DNO458767:DNQ458801 DXK458767:DXM458801 EHG458767:EHI458801 ERC458767:ERE458801 FAY458767:FBA458801 FKU458767:FKW458801 FUQ458767:FUS458801 GEM458767:GEO458801 GOI458767:GOK458801 GYE458767:GYG458801 HIA458767:HIC458801 HRW458767:HRY458801 IBS458767:IBU458801 ILO458767:ILQ458801 IVK458767:IVM458801 JFG458767:JFI458801 JPC458767:JPE458801 JYY458767:JZA458801 KIU458767:KIW458801 KSQ458767:KSS458801 LCM458767:LCO458801 LMI458767:LMK458801 LWE458767:LWG458801 MGA458767:MGC458801 MPW458767:MPY458801 MZS458767:MZU458801 NJO458767:NJQ458801 NTK458767:NTM458801 ODG458767:ODI458801 ONC458767:ONE458801 OWY458767:OXA458801 PGU458767:PGW458801 PQQ458767:PQS458801 QAM458767:QAO458801 QKI458767:QKK458801 QUE458767:QUG458801 REA458767:REC458801 RNW458767:RNY458801 RXS458767:RXU458801 SHO458767:SHQ458801 SRK458767:SRM458801 TBG458767:TBI458801 TLC458767:TLE458801 TUY458767:TVA458801 UEU458767:UEW458801 UOQ458767:UOS458801 UYM458767:UYO458801 VII458767:VIK458801 VSE458767:VSG458801 WCA458767:WCC458801 WLW458767:WLY458801 WVS458767:WVU458801 K524303:M524337 JG524303:JI524337 TC524303:TE524337 ACY524303:ADA524337 AMU524303:AMW524337 AWQ524303:AWS524337 BGM524303:BGO524337 BQI524303:BQK524337 CAE524303:CAG524337 CKA524303:CKC524337 CTW524303:CTY524337 DDS524303:DDU524337 DNO524303:DNQ524337 DXK524303:DXM524337 EHG524303:EHI524337 ERC524303:ERE524337 FAY524303:FBA524337 FKU524303:FKW524337 FUQ524303:FUS524337 GEM524303:GEO524337 GOI524303:GOK524337 GYE524303:GYG524337 HIA524303:HIC524337 HRW524303:HRY524337 IBS524303:IBU524337 ILO524303:ILQ524337 IVK524303:IVM524337 JFG524303:JFI524337 JPC524303:JPE524337 JYY524303:JZA524337 KIU524303:KIW524337 KSQ524303:KSS524337 LCM524303:LCO524337 LMI524303:LMK524337 LWE524303:LWG524337 MGA524303:MGC524337 MPW524303:MPY524337 MZS524303:MZU524337 NJO524303:NJQ524337 NTK524303:NTM524337 ODG524303:ODI524337 ONC524303:ONE524337 OWY524303:OXA524337 PGU524303:PGW524337 PQQ524303:PQS524337 QAM524303:QAO524337 QKI524303:QKK524337 QUE524303:QUG524337 REA524303:REC524337 RNW524303:RNY524337 RXS524303:RXU524337 SHO524303:SHQ524337 SRK524303:SRM524337 TBG524303:TBI524337 TLC524303:TLE524337 TUY524303:TVA524337 UEU524303:UEW524337 UOQ524303:UOS524337 UYM524303:UYO524337 VII524303:VIK524337 VSE524303:VSG524337 WCA524303:WCC524337 WLW524303:WLY524337 WVS524303:WVU524337 K589839:M589873 JG589839:JI589873 TC589839:TE589873 ACY589839:ADA589873 AMU589839:AMW589873 AWQ589839:AWS589873 BGM589839:BGO589873 BQI589839:BQK589873 CAE589839:CAG589873 CKA589839:CKC589873 CTW589839:CTY589873 DDS589839:DDU589873 DNO589839:DNQ589873 DXK589839:DXM589873 EHG589839:EHI589873 ERC589839:ERE589873 FAY589839:FBA589873 FKU589839:FKW589873 FUQ589839:FUS589873 GEM589839:GEO589873 GOI589839:GOK589873 GYE589839:GYG589873 HIA589839:HIC589873 HRW589839:HRY589873 IBS589839:IBU589873 ILO589839:ILQ589873 IVK589839:IVM589873 JFG589839:JFI589873 JPC589839:JPE589873 JYY589839:JZA589873 KIU589839:KIW589873 KSQ589839:KSS589873 LCM589839:LCO589873 LMI589839:LMK589873 LWE589839:LWG589873 MGA589839:MGC589873 MPW589839:MPY589873 MZS589839:MZU589873 NJO589839:NJQ589873 NTK589839:NTM589873 ODG589839:ODI589873 ONC589839:ONE589873 OWY589839:OXA589873 PGU589839:PGW589873 PQQ589839:PQS589873 QAM589839:QAO589873 QKI589839:QKK589873 QUE589839:QUG589873 REA589839:REC589873 RNW589839:RNY589873 RXS589839:RXU589873 SHO589839:SHQ589873 SRK589839:SRM589873 TBG589839:TBI589873 TLC589839:TLE589873 TUY589839:TVA589873 UEU589839:UEW589873 UOQ589839:UOS589873 UYM589839:UYO589873 VII589839:VIK589873 VSE589839:VSG589873 WCA589839:WCC589873 WLW589839:WLY589873 WVS589839:WVU589873 K655375:M655409 JG655375:JI655409 TC655375:TE655409 ACY655375:ADA655409 AMU655375:AMW655409 AWQ655375:AWS655409 BGM655375:BGO655409 BQI655375:BQK655409 CAE655375:CAG655409 CKA655375:CKC655409 CTW655375:CTY655409 DDS655375:DDU655409 DNO655375:DNQ655409 DXK655375:DXM655409 EHG655375:EHI655409 ERC655375:ERE655409 FAY655375:FBA655409 FKU655375:FKW655409 FUQ655375:FUS655409 GEM655375:GEO655409 GOI655375:GOK655409 GYE655375:GYG655409 HIA655375:HIC655409 HRW655375:HRY655409 IBS655375:IBU655409 ILO655375:ILQ655409 IVK655375:IVM655409 JFG655375:JFI655409 JPC655375:JPE655409 JYY655375:JZA655409 KIU655375:KIW655409 KSQ655375:KSS655409 LCM655375:LCO655409 LMI655375:LMK655409 LWE655375:LWG655409 MGA655375:MGC655409 MPW655375:MPY655409 MZS655375:MZU655409 NJO655375:NJQ655409 NTK655375:NTM655409 ODG655375:ODI655409 ONC655375:ONE655409 OWY655375:OXA655409 PGU655375:PGW655409 PQQ655375:PQS655409 QAM655375:QAO655409 QKI655375:QKK655409 QUE655375:QUG655409 REA655375:REC655409 RNW655375:RNY655409 RXS655375:RXU655409 SHO655375:SHQ655409 SRK655375:SRM655409 TBG655375:TBI655409 TLC655375:TLE655409 TUY655375:TVA655409 UEU655375:UEW655409 UOQ655375:UOS655409 UYM655375:UYO655409 VII655375:VIK655409 VSE655375:VSG655409 WCA655375:WCC655409 WLW655375:WLY655409 WVS655375:WVU655409 K720911:M720945 JG720911:JI720945 TC720911:TE720945 ACY720911:ADA720945 AMU720911:AMW720945 AWQ720911:AWS720945 BGM720911:BGO720945 BQI720911:BQK720945 CAE720911:CAG720945 CKA720911:CKC720945 CTW720911:CTY720945 DDS720911:DDU720945 DNO720911:DNQ720945 DXK720911:DXM720945 EHG720911:EHI720945 ERC720911:ERE720945 FAY720911:FBA720945 FKU720911:FKW720945 FUQ720911:FUS720945 GEM720911:GEO720945 GOI720911:GOK720945 GYE720911:GYG720945 HIA720911:HIC720945 HRW720911:HRY720945 IBS720911:IBU720945 ILO720911:ILQ720945 IVK720911:IVM720945 JFG720911:JFI720945 JPC720911:JPE720945 JYY720911:JZA720945 KIU720911:KIW720945 KSQ720911:KSS720945 LCM720911:LCO720945 LMI720911:LMK720945 LWE720911:LWG720945 MGA720911:MGC720945 MPW720911:MPY720945 MZS720911:MZU720945 NJO720911:NJQ720945 NTK720911:NTM720945 ODG720911:ODI720945 ONC720911:ONE720945 OWY720911:OXA720945 PGU720911:PGW720945 PQQ720911:PQS720945 QAM720911:QAO720945 QKI720911:QKK720945 QUE720911:QUG720945 REA720911:REC720945 RNW720911:RNY720945 RXS720911:RXU720945 SHO720911:SHQ720945 SRK720911:SRM720945 TBG720911:TBI720945 TLC720911:TLE720945 TUY720911:TVA720945 UEU720911:UEW720945 UOQ720911:UOS720945 UYM720911:UYO720945 VII720911:VIK720945 VSE720911:VSG720945 WCA720911:WCC720945 WLW720911:WLY720945 WVS720911:WVU720945 K786447:M786481 JG786447:JI786481 TC786447:TE786481 ACY786447:ADA786481 AMU786447:AMW786481 AWQ786447:AWS786481 BGM786447:BGO786481 BQI786447:BQK786481 CAE786447:CAG786481 CKA786447:CKC786481 CTW786447:CTY786481 DDS786447:DDU786481 DNO786447:DNQ786481 DXK786447:DXM786481 EHG786447:EHI786481 ERC786447:ERE786481 FAY786447:FBA786481 FKU786447:FKW786481 FUQ786447:FUS786481 GEM786447:GEO786481 GOI786447:GOK786481 GYE786447:GYG786481 HIA786447:HIC786481 HRW786447:HRY786481 IBS786447:IBU786481 ILO786447:ILQ786481 IVK786447:IVM786481 JFG786447:JFI786481 JPC786447:JPE786481 JYY786447:JZA786481 KIU786447:KIW786481 KSQ786447:KSS786481 LCM786447:LCO786481 LMI786447:LMK786481 LWE786447:LWG786481 MGA786447:MGC786481 MPW786447:MPY786481 MZS786447:MZU786481 NJO786447:NJQ786481 NTK786447:NTM786481 ODG786447:ODI786481 ONC786447:ONE786481 OWY786447:OXA786481 PGU786447:PGW786481 PQQ786447:PQS786481 QAM786447:QAO786481 QKI786447:QKK786481 QUE786447:QUG786481 REA786447:REC786481 RNW786447:RNY786481 RXS786447:RXU786481 SHO786447:SHQ786481 SRK786447:SRM786481 TBG786447:TBI786481 TLC786447:TLE786481 TUY786447:TVA786481 UEU786447:UEW786481 UOQ786447:UOS786481 UYM786447:UYO786481 VII786447:VIK786481 VSE786447:VSG786481 WCA786447:WCC786481 WLW786447:WLY786481 WVS786447:WVU786481 K851983:M852017 JG851983:JI852017 TC851983:TE852017 ACY851983:ADA852017 AMU851983:AMW852017 AWQ851983:AWS852017 BGM851983:BGO852017 BQI851983:BQK852017 CAE851983:CAG852017 CKA851983:CKC852017 CTW851983:CTY852017 DDS851983:DDU852017 DNO851983:DNQ852017 DXK851983:DXM852017 EHG851983:EHI852017 ERC851983:ERE852017 FAY851983:FBA852017 FKU851983:FKW852017 FUQ851983:FUS852017 GEM851983:GEO852017 GOI851983:GOK852017 GYE851983:GYG852017 HIA851983:HIC852017 HRW851983:HRY852017 IBS851983:IBU852017 ILO851983:ILQ852017 IVK851983:IVM852017 JFG851983:JFI852017 JPC851983:JPE852017 JYY851983:JZA852017 KIU851983:KIW852017 KSQ851983:KSS852017 LCM851983:LCO852017 LMI851983:LMK852017 LWE851983:LWG852017 MGA851983:MGC852017 MPW851983:MPY852017 MZS851983:MZU852017 NJO851983:NJQ852017 NTK851983:NTM852017 ODG851983:ODI852017 ONC851983:ONE852017 OWY851983:OXA852017 PGU851983:PGW852017 PQQ851983:PQS852017 QAM851983:QAO852017 QKI851983:QKK852017 QUE851983:QUG852017 REA851983:REC852017 RNW851983:RNY852017 RXS851983:RXU852017 SHO851983:SHQ852017 SRK851983:SRM852017 TBG851983:TBI852017 TLC851983:TLE852017 TUY851983:TVA852017 UEU851983:UEW852017 UOQ851983:UOS852017 UYM851983:UYO852017 VII851983:VIK852017 VSE851983:VSG852017 WCA851983:WCC852017 WLW851983:WLY852017 WVS851983:WVU852017 K917519:M917553 JG917519:JI917553 TC917519:TE917553 ACY917519:ADA917553 AMU917519:AMW917553 AWQ917519:AWS917553 BGM917519:BGO917553 BQI917519:BQK917553 CAE917519:CAG917553 CKA917519:CKC917553 CTW917519:CTY917553 DDS917519:DDU917553 DNO917519:DNQ917553 DXK917519:DXM917553 EHG917519:EHI917553 ERC917519:ERE917553 FAY917519:FBA917553 FKU917519:FKW917553 FUQ917519:FUS917553 GEM917519:GEO917553 GOI917519:GOK917553 GYE917519:GYG917553 HIA917519:HIC917553 HRW917519:HRY917553 IBS917519:IBU917553 ILO917519:ILQ917553 IVK917519:IVM917553 JFG917519:JFI917553 JPC917519:JPE917553 JYY917519:JZA917553 KIU917519:KIW917553 KSQ917519:KSS917553 LCM917519:LCO917553 LMI917519:LMK917553 LWE917519:LWG917553 MGA917519:MGC917553 MPW917519:MPY917553 MZS917519:MZU917553 NJO917519:NJQ917553 NTK917519:NTM917553 ODG917519:ODI917553 ONC917519:ONE917553 OWY917519:OXA917553 PGU917519:PGW917553 PQQ917519:PQS917553 QAM917519:QAO917553 QKI917519:QKK917553 QUE917519:QUG917553 REA917519:REC917553 RNW917519:RNY917553 RXS917519:RXU917553 SHO917519:SHQ917553 SRK917519:SRM917553 TBG917519:TBI917553 TLC917519:TLE917553 TUY917519:TVA917553 UEU917519:UEW917553 UOQ917519:UOS917553 UYM917519:UYO917553 VII917519:VIK917553 VSE917519:VSG917553 WCA917519:WCC917553 WLW917519:WLY917553 WVS917519:WVU917553 K983055:M983089 JG983055:JI983089 TC983055:TE983089 ACY983055:ADA983089 AMU983055:AMW983089 AWQ983055:AWS983089 BGM983055:BGO983089 BQI983055:BQK983089 CAE983055:CAG983089 CKA983055:CKC983089 CTW983055:CTY983089 DDS983055:DDU983089 DNO983055:DNQ983089 DXK983055:DXM983089 EHG983055:EHI983089 ERC983055:ERE983089 FAY983055:FBA983089 FKU983055:FKW983089 FUQ983055:FUS983089 GEM983055:GEO983089 GOI983055:GOK983089 GYE983055:GYG983089 HIA983055:HIC983089 HRW983055:HRY983089 IBS983055:IBU983089 ILO983055:ILQ983089 IVK983055:IVM983089 JFG983055:JFI983089 JPC983055:JPE983089 JYY983055:JZA983089 KIU983055:KIW983089 KSQ983055:KSS983089 LCM983055:LCO983089 LMI983055:LMK983089 LWE983055:LWG983089 MGA983055:MGC983089 MPW983055:MPY983089 MZS983055:MZU983089 NJO983055:NJQ983089 NTK983055:NTM983089 ODG983055:ODI983089 ONC983055:ONE983089 OWY983055:OXA983089 PGU983055:PGW983089 PQQ983055:PQS983089 QAM983055:QAO983089 QKI983055:QKK983089 QUE983055:QUG983089 REA983055:REC983089 RNW983055:RNY983089 RXS983055:RXU983089 SHO983055:SHQ983089 SRK983055:SRM983089 TBG983055:TBI983089 TLC983055:TLE983089 TUY983055:TVA983089 UEU983055:UEW983089 UOQ983055:UOS983089 UYM983055:UYO983089 VII983055:VIK983089 VSE983055:VSG983089 WCA983055:WCC983089 WLW983055:WLY983089 WVS983055:WVU983089 Q5:S49 JJ5:JO49 TF5:TK49 ADB5:ADG49 AMX5:ANC49 AWT5:AWY49 BGP5:BGU49 BQL5:BQQ49 CAH5:CAM49 CKD5:CKI49 CTZ5:CUE49 DDV5:DEA49 DNR5:DNW49 DXN5:DXS49 EHJ5:EHO49 ERF5:ERK49 FBB5:FBG49 FKX5:FLC49 FUT5:FUY49 GEP5:GEU49 GOL5:GOQ49 GYH5:GYM49 HID5:HII49 HRZ5:HSE49 IBV5:ICA49 ILR5:ILW49 IVN5:IVS49 JFJ5:JFO49 JPF5:JPK49 JZB5:JZG49 KIX5:KJC49 KST5:KSY49 LCP5:LCU49 LML5:LMQ49 LWH5:LWM49 MGD5:MGI49 MPZ5:MQE49 MZV5:NAA49 NJR5:NJW49 NTN5:NTS49 ODJ5:ODO49 ONF5:ONK49 OXB5:OXG49 PGX5:PHC49 PQT5:PQY49 QAP5:QAU49 QKL5:QKQ49 QUH5:QUM49 RED5:REI49 RNZ5:ROE49 RXV5:RYA49 SHR5:SHW49 SRN5:SRS49 TBJ5:TBO49 TLF5:TLK49 TVB5:TVG49 UEX5:UFC49 UOT5:UOY49 UYP5:UYU49 VIL5:VIQ49 VSH5:VSM49 WCD5:WCI49 WLZ5:WME49 WVV5:WWA49 Q65551:V65585 JM65551:JR65585 TI65551:TN65585 ADE65551:ADJ65585 ANA65551:ANF65585 AWW65551:AXB65585 BGS65551:BGX65585 BQO65551:BQT65585 CAK65551:CAP65585 CKG65551:CKL65585 CUC65551:CUH65585 DDY65551:DED65585 DNU65551:DNZ65585 DXQ65551:DXV65585 EHM65551:EHR65585 ERI65551:ERN65585 FBE65551:FBJ65585 FLA65551:FLF65585 FUW65551:FVB65585 GES65551:GEX65585 GOO65551:GOT65585 GYK65551:GYP65585 HIG65551:HIL65585 HSC65551:HSH65585 IBY65551:ICD65585 ILU65551:ILZ65585 IVQ65551:IVV65585 JFM65551:JFR65585 JPI65551:JPN65585 JZE65551:JZJ65585 KJA65551:KJF65585 KSW65551:KTB65585 LCS65551:LCX65585 LMO65551:LMT65585 LWK65551:LWP65585 MGG65551:MGL65585 MQC65551:MQH65585 MZY65551:NAD65585 NJU65551:NJZ65585 NTQ65551:NTV65585 ODM65551:ODR65585 ONI65551:ONN65585 OXE65551:OXJ65585 PHA65551:PHF65585 PQW65551:PRB65585 QAS65551:QAX65585 QKO65551:QKT65585 QUK65551:QUP65585 REG65551:REL65585 ROC65551:ROH65585 RXY65551:RYD65585 SHU65551:SHZ65585 SRQ65551:SRV65585 TBM65551:TBR65585 TLI65551:TLN65585 TVE65551:TVJ65585 UFA65551:UFF65585 UOW65551:UPB65585 UYS65551:UYX65585 VIO65551:VIT65585 VSK65551:VSP65585 WCG65551:WCL65585 WMC65551:WMH65585 WVY65551:WWD65585 Q131087:V131121 JM131087:JR131121 TI131087:TN131121 ADE131087:ADJ131121 ANA131087:ANF131121 AWW131087:AXB131121 BGS131087:BGX131121 BQO131087:BQT131121 CAK131087:CAP131121 CKG131087:CKL131121 CUC131087:CUH131121 DDY131087:DED131121 DNU131087:DNZ131121 DXQ131087:DXV131121 EHM131087:EHR131121 ERI131087:ERN131121 FBE131087:FBJ131121 FLA131087:FLF131121 FUW131087:FVB131121 GES131087:GEX131121 GOO131087:GOT131121 GYK131087:GYP131121 HIG131087:HIL131121 HSC131087:HSH131121 IBY131087:ICD131121 ILU131087:ILZ131121 IVQ131087:IVV131121 JFM131087:JFR131121 JPI131087:JPN131121 JZE131087:JZJ131121 KJA131087:KJF131121 KSW131087:KTB131121 LCS131087:LCX131121 LMO131087:LMT131121 LWK131087:LWP131121 MGG131087:MGL131121 MQC131087:MQH131121 MZY131087:NAD131121 NJU131087:NJZ131121 NTQ131087:NTV131121 ODM131087:ODR131121 ONI131087:ONN131121 OXE131087:OXJ131121 PHA131087:PHF131121 PQW131087:PRB131121 QAS131087:QAX131121 QKO131087:QKT131121 QUK131087:QUP131121 REG131087:REL131121 ROC131087:ROH131121 RXY131087:RYD131121 SHU131087:SHZ131121 SRQ131087:SRV131121 TBM131087:TBR131121 TLI131087:TLN131121 TVE131087:TVJ131121 UFA131087:UFF131121 UOW131087:UPB131121 UYS131087:UYX131121 VIO131087:VIT131121 VSK131087:VSP131121 WCG131087:WCL131121 WMC131087:WMH131121 WVY131087:WWD131121 Q196623:V196657 JM196623:JR196657 TI196623:TN196657 ADE196623:ADJ196657 ANA196623:ANF196657 AWW196623:AXB196657 BGS196623:BGX196657 BQO196623:BQT196657 CAK196623:CAP196657 CKG196623:CKL196657 CUC196623:CUH196657 DDY196623:DED196657 DNU196623:DNZ196657 DXQ196623:DXV196657 EHM196623:EHR196657 ERI196623:ERN196657 FBE196623:FBJ196657 FLA196623:FLF196657 FUW196623:FVB196657 GES196623:GEX196657 GOO196623:GOT196657 GYK196623:GYP196657 HIG196623:HIL196657 HSC196623:HSH196657 IBY196623:ICD196657 ILU196623:ILZ196657 IVQ196623:IVV196657 JFM196623:JFR196657 JPI196623:JPN196657 JZE196623:JZJ196657 KJA196623:KJF196657 KSW196623:KTB196657 LCS196623:LCX196657 LMO196623:LMT196657 LWK196623:LWP196657 MGG196623:MGL196657 MQC196623:MQH196657 MZY196623:NAD196657 NJU196623:NJZ196657 NTQ196623:NTV196657 ODM196623:ODR196657 ONI196623:ONN196657 OXE196623:OXJ196657 PHA196623:PHF196657 PQW196623:PRB196657 QAS196623:QAX196657 QKO196623:QKT196657 QUK196623:QUP196657 REG196623:REL196657 ROC196623:ROH196657 RXY196623:RYD196657 SHU196623:SHZ196657 SRQ196623:SRV196657 TBM196623:TBR196657 TLI196623:TLN196657 TVE196623:TVJ196657 UFA196623:UFF196657 UOW196623:UPB196657 UYS196623:UYX196657 VIO196623:VIT196657 VSK196623:VSP196657 WCG196623:WCL196657 WMC196623:WMH196657 WVY196623:WWD196657 Q262159:V262193 JM262159:JR262193 TI262159:TN262193 ADE262159:ADJ262193 ANA262159:ANF262193 AWW262159:AXB262193 BGS262159:BGX262193 BQO262159:BQT262193 CAK262159:CAP262193 CKG262159:CKL262193 CUC262159:CUH262193 DDY262159:DED262193 DNU262159:DNZ262193 DXQ262159:DXV262193 EHM262159:EHR262193 ERI262159:ERN262193 FBE262159:FBJ262193 FLA262159:FLF262193 FUW262159:FVB262193 GES262159:GEX262193 GOO262159:GOT262193 GYK262159:GYP262193 HIG262159:HIL262193 HSC262159:HSH262193 IBY262159:ICD262193 ILU262159:ILZ262193 IVQ262159:IVV262193 JFM262159:JFR262193 JPI262159:JPN262193 JZE262159:JZJ262193 KJA262159:KJF262193 KSW262159:KTB262193 LCS262159:LCX262193 LMO262159:LMT262193 LWK262159:LWP262193 MGG262159:MGL262193 MQC262159:MQH262193 MZY262159:NAD262193 NJU262159:NJZ262193 NTQ262159:NTV262193 ODM262159:ODR262193 ONI262159:ONN262193 OXE262159:OXJ262193 PHA262159:PHF262193 PQW262159:PRB262193 QAS262159:QAX262193 QKO262159:QKT262193 QUK262159:QUP262193 REG262159:REL262193 ROC262159:ROH262193 RXY262159:RYD262193 SHU262159:SHZ262193 SRQ262159:SRV262193 TBM262159:TBR262193 TLI262159:TLN262193 TVE262159:TVJ262193 UFA262159:UFF262193 UOW262159:UPB262193 UYS262159:UYX262193 VIO262159:VIT262193 VSK262159:VSP262193 WCG262159:WCL262193 WMC262159:WMH262193 WVY262159:WWD262193 Q327695:V327729 JM327695:JR327729 TI327695:TN327729 ADE327695:ADJ327729 ANA327695:ANF327729 AWW327695:AXB327729 BGS327695:BGX327729 BQO327695:BQT327729 CAK327695:CAP327729 CKG327695:CKL327729 CUC327695:CUH327729 DDY327695:DED327729 DNU327695:DNZ327729 DXQ327695:DXV327729 EHM327695:EHR327729 ERI327695:ERN327729 FBE327695:FBJ327729 FLA327695:FLF327729 FUW327695:FVB327729 GES327695:GEX327729 GOO327695:GOT327729 GYK327695:GYP327729 HIG327695:HIL327729 HSC327695:HSH327729 IBY327695:ICD327729 ILU327695:ILZ327729 IVQ327695:IVV327729 JFM327695:JFR327729 JPI327695:JPN327729 JZE327695:JZJ327729 KJA327695:KJF327729 KSW327695:KTB327729 LCS327695:LCX327729 LMO327695:LMT327729 LWK327695:LWP327729 MGG327695:MGL327729 MQC327695:MQH327729 MZY327695:NAD327729 NJU327695:NJZ327729 NTQ327695:NTV327729 ODM327695:ODR327729 ONI327695:ONN327729 OXE327695:OXJ327729 PHA327695:PHF327729 PQW327695:PRB327729 QAS327695:QAX327729 QKO327695:QKT327729 QUK327695:QUP327729 REG327695:REL327729 ROC327695:ROH327729 RXY327695:RYD327729 SHU327695:SHZ327729 SRQ327695:SRV327729 TBM327695:TBR327729 TLI327695:TLN327729 TVE327695:TVJ327729 UFA327695:UFF327729 UOW327695:UPB327729 UYS327695:UYX327729 VIO327695:VIT327729 VSK327695:VSP327729 WCG327695:WCL327729 WMC327695:WMH327729 WVY327695:WWD327729 Q393231:V393265 JM393231:JR393265 TI393231:TN393265 ADE393231:ADJ393265 ANA393231:ANF393265 AWW393231:AXB393265 BGS393231:BGX393265 BQO393231:BQT393265 CAK393231:CAP393265 CKG393231:CKL393265 CUC393231:CUH393265 DDY393231:DED393265 DNU393231:DNZ393265 DXQ393231:DXV393265 EHM393231:EHR393265 ERI393231:ERN393265 FBE393231:FBJ393265 FLA393231:FLF393265 FUW393231:FVB393265 GES393231:GEX393265 GOO393231:GOT393265 GYK393231:GYP393265 HIG393231:HIL393265 HSC393231:HSH393265 IBY393231:ICD393265 ILU393231:ILZ393265 IVQ393231:IVV393265 JFM393231:JFR393265 JPI393231:JPN393265 JZE393231:JZJ393265 KJA393231:KJF393265 KSW393231:KTB393265 LCS393231:LCX393265 LMO393231:LMT393265 LWK393231:LWP393265 MGG393231:MGL393265 MQC393231:MQH393265 MZY393231:NAD393265 NJU393231:NJZ393265 NTQ393231:NTV393265 ODM393231:ODR393265 ONI393231:ONN393265 OXE393231:OXJ393265 PHA393231:PHF393265 PQW393231:PRB393265 QAS393231:QAX393265 QKO393231:QKT393265 QUK393231:QUP393265 REG393231:REL393265 ROC393231:ROH393265 RXY393231:RYD393265 SHU393231:SHZ393265 SRQ393231:SRV393265 TBM393231:TBR393265 TLI393231:TLN393265 TVE393231:TVJ393265 UFA393231:UFF393265 UOW393231:UPB393265 UYS393231:UYX393265 VIO393231:VIT393265 VSK393231:VSP393265 WCG393231:WCL393265 WMC393231:WMH393265 WVY393231:WWD393265 Q458767:V458801 JM458767:JR458801 TI458767:TN458801 ADE458767:ADJ458801 ANA458767:ANF458801 AWW458767:AXB458801 BGS458767:BGX458801 BQO458767:BQT458801 CAK458767:CAP458801 CKG458767:CKL458801 CUC458767:CUH458801 DDY458767:DED458801 DNU458767:DNZ458801 DXQ458767:DXV458801 EHM458767:EHR458801 ERI458767:ERN458801 FBE458767:FBJ458801 FLA458767:FLF458801 FUW458767:FVB458801 GES458767:GEX458801 GOO458767:GOT458801 GYK458767:GYP458801 HIG458767:HIL458801 HSC458767:HSH458801 IBY458767:ICD458801 ILU458767:ILZ458801 IVQ458767:IVV458801 JFM458767:JFR458801 JPI458767:JPN458801 JZE458767:JZJ458801 KJA458767:KJF458801 KSW458767:KTB458801 LCS458767:LCX458801 LMO458767:LMT458801 LWK458767:LWP458801 MGG458767:MGL458801 MQC458767:MQH458801 MZY458767:NAD458801 NJU458767:NJZ458801 NTQ458767:NTV458801 ODM458767:ODR458801 ONI458767:ONN458801 OXE458767:OXJ458801 PHA458767:PHF458801 PQW458767:PRB458801 QAS458767:QAX458801 QKO458767:QKT458801 QUK458767:QUP458801 REG458767:REL458801 ROC458767:ROH458801 RXY458767:RYD458801 SHU458767:SHZ458801 SRQ458767:SRV458801 TBM458767:TBR458801 TLI458767:TLN458801 TVE458767:TVJ458801 UFA458767:UFF458801 UOW458767:UPB458801 UYS458767:UYX458801 VIO458767:VIT458801 VSK458767:VSP458801 WCG458767:WCL458801 WMC458767:WMH458801 WVY458767:WWD458801 Q524303:V524337 JM524303:JR524337 TI524303:TN524337 ADE524303:ADJ524337 ANA524303:ANF524337 AWW524303:AXB524337 BGS524303:BGX524337 BQO524303:BQT524337 CAK524303:CAP524337 CKG524303:CKL524337 CUC524303:CUH524337 DDY524303:DED524337 DNU524303:DNZ524337 DXQ524303:DXV524337 EHM524303:EHR524337 ERI524303:ERN524337 FBE524303:FBJ524337 FLA524303:FLF524337 FUW524303:FVB524337 GES524303:GEX524337 GOO524303:GOT524337 GYK524303:GYP524337 HIG524303:HIL524337 HSC524303:HSH524337 IBY524303:ICD524337 ILU524303:ILZ524337 IVQ524303:IVV524337 JFM524303:JFR524337 JPI524303:JPN524337 JZE524303:JZJ524337 KJA524303:KJF524337 KSW524303:KTB524337 LCS524303:LCX524337 LMO524303:LMT524337 LWK524303:LWP524337 MGG524303:MGL524337 MQC524303:MQH524337 MZY524303:NAD524337 NJU524303:NJZ524337 NTQ524303:NTV524337 ODM524303:ODR524337 ONI524303:ONN524337 OXE524303:OXJ524337 PHA524303:PHF524337 PQW524303:PRB524337 QAS524303:QAX524337 QKO524303:QKT524337 QUK524303:QUP524337 REG524303:REL524337 ROC524303:ROH524337 RXY524303:RYD524337 SHU524303:SHZ524337 SRQ524303:SRV524337 TBM524303:TBR524337 TLI524303:TLN524337 TVE524303:TVJ524337 UFA524303:UFF524337 UOW524303:UPB524337 UYS524303:UYX524337 VIO524303:VIT524337 VSK524303:VSP524337 WCG524303:WCL524337 WMC524303:WMH524337 WVY524303:WWD524337 Q589839:V589873 JM589839:JR589873 TI589839:TN589873 ADE589839:ADJ589873 ANA589839:ANF589873 AWW589839:AXB589873 BGS589839:BGX589873 BQO589839:BQT589873 CAK589839:CAP589873 CKG589839:CKL589873 CUC589839:CUH589873 DDY589839:DED589873 DNU589839:DNZ589873 DXQ589839:DXV589873 EHM589839:EHR589873 ERI589839:ERN589873 FBE589839:FBJ589873 FLA589839:FLF589873 FUW589839:FVB589873 GES589839:GEX589873 GOO589839:GOT589873 GYK589839:GYP589873 HIG589839:HIL589873 HSC589839:HSH589873 IBY589839:ICD589873 ILU589839:ILZ589873 IVQ589839:IVV589873 JFM589839:JFR589873 JPI589839:JPN589873 JZE589839:JZJ589873 KJA589839:KJF589873 KSW589839:KTB589873 LCS589839:LCX589873 LMO589839:LMT589873 LWK589839:LWP589873 MGG589839:MGL589873 MQC589839:MQH589873 MZY589839:NAD589873 NJU589839:NJZ589873 NTQ589839:NTV589873 ODM589839:ODR589873 ONI589839:ONN589873 OXE589839:OXJ589873 PHA589839:PHF589873 PQW589839:PRB589873 QAS589839:QAX589873 QKO589839:QKT589873 QUK589839:QUP589873 REG589839:REL589873 ROC589839:ROH589873 RXY589839:RYD589873 SHU589839:SHZ589873 SRQ589839:SRV589873 TBM589839:TBR589873 TLI589839:TLN589873 TVE589839:TVJ589873 UFA589839:UFF589873 UOW589839:UPB589873 UYS589839:UYX589873 VIO589839:VIT589873 VSK589839:VSP589873 WCG589839:WCL589873 WMC589839:WMH589873 WVY589839:WWD589873 Q655375:V655409 JM655375:JR655409 TI655375:TN655409 ADE655375:ADJ655409 ANA655375:ANF655409 AWW655375:AXB655409 BGS655375:BGX655409 BQO655375:BQT655409 CAK655375:CAP655409 CKG655375:CKL655409 CUC655375:CUH655409 DDY655375:DED655409 DNU655375:DNZ655409 DXQ655375:DXV655409 EHM655375:EHR655409 ERI655375:ERN655409 FBE655375:FBJ655409 FLA655375:FLF655409 FUW655375:FVB655409 GES655375:GEX655409 GOO655375:GOT655409 GYK655375:GYP655409 HIG655375:HIL655409 HSC655375:HSH655409 IBY655375:ICD655409 ILU655375:ILZ655409 IVQ655375:IVV655409 JFM655375:JFR655409 JPI655375:JPN655409 JZE655375:JZJ655409 KJA655375:KJF655409 KSW655375:KTB655409 LCS655375:LCX655409 LMO655375:LMT655409 LWK655375:LWP655409 MGG655375:MGL655409 MQC655375:MQH655409 MZY655375:NAD655409 NJU655375:NJZ655409 NTQ655375:NTV655409 ODM655375:ODR655409 ONI655375:ONN655409 OXE655375:OXJ655409 PHA655375:PHF655409 PQW655375:PRB655409 QAS655375:QAX655409 QKO655375:QKT655409 QUK655375:QUP655409 REG655375:REL655409 ROC655375:ROH655409 RXY655375:RYD655409 SHU655375:SHZ655409 SRQ655375:SRV655409 TBM655375:TBR655409 TLI655375:TLN655409 TVE655375:TVJ655409 UFA655375:UFF655409 UOW655375:UPB655409 UYS655375:UYX655409 VIO655375:VIT655409 VSK655375:VSP655409 WCG655375:WCL655409 WMC655375:WMH655409 WVY655375:WWD655409 Q720911:V720945 JM720911:JR720945 TI720911:TN720945 ADE720911:ADJ720945 ANA720911:ANF720945 AWW720911:AXB720945 BGS720911:BGX720945 BQO720911:BQT720945 CAK720911:CAP720945 CKG720911:CKL720945 CUC720911:CUH720945 DDY720911:DED720945 DNU720911:DNZ720945 DXQ720911:DXV720945 EHM720911:EHR720945 ERI720911:ERN720945 FBE720911:FBJ720945 FLA720911:FLF720945 FUW720911:FVB720945 GES720911:GEX720945 GOO720911:GOT720945 GYK720911:GYP720945 HIG720911:HIL720945 HSC720911:HSH720945 IBY720911:ICD720945 ILU720911:ILZ720945 IVQ720911:IVV720945 JFM720911:JFR720945 JPI720911:JPN720945 JZE720911:JZJ720945 KJA720911:KJF720945 KSW720911:KTB720945 LCS720911:LCX720945 LMO720911:LMT720945 LWK720911:LWP720945 MGG720911:MGL720945 MQC720911:MQH720945 MZY720911:NAD720945 NJU720911:NJZ720945 NTQ720911:NTV720945 ODM720911:ODR720945 ONI720911:ONN720945 OXE720911:OXJ720945 PHA720911:PHF720945 PQW720911:PRB720945 QAS720911:QAX720945 QKO720911:QKT720945 QUK720911:QUP720945 REG720911:REL720945 ROC720911:ROH720945 RXY720911:RYD720945 SHU720911:SHZ720945 SRQ720911:SRV720945 TBM720911:TBR720945 TLI720911:TLN720945 TVE720911:TVJ720945 UFA720911:UFF720945 UOW720911:UPB720945 UYS720911:UYX720945 VIO720911:VIT720945 VSK720911:VSP720945 WCG720911:WCL720945 WMC720911:WMH720945 WVY720911:WWD720945 Q786447:V786481 JM786447:JR786481 TI786447:TN786481 ADE786447:ADJ786481 ANA786447:ANF786481 AWW786447:AXB786481 BGS786447:BGX786481 BQO786447:BQT786481 CAK786447:CAP786481 CKG786447:CKL786481 CUC786447:CUH786481 DDY786447:DED786481 DNU786447:DNZ786481 DXQ786447:DXV786481 EHM786447:EHR786481 ERI786447:ERN786481 FBE786447:FBJ786481 FLA786447:FLF786481 FUW786447:FVB786481 GES786447:GEX786481 GOO786447:GOT786481 GYK786447:GYP786481 HIG786447:HIL786481 HSC786447:HSH786481 IBY786447:ICD786481 ILU786447:ILZ786481 IVQ786447:IVV786481 JFM786447:JFR786481 JPI786447:JPN786481 JZE786447:JZJ786481 KJA786447:KJF786481 KSW786447:KTB786481 LCS786447:LCX786481 LMO786447:LMT786481 LWK786447:LWP786481 MGG786447:MGL786481 MQC786447:MQH786481 MZY786447:NAD786481 NJU786447:NJZ786481 NTQ786447:NTV786481 ODM786447:ODR786481 ONI786447:ONN786481 OXE786447:OXJ786481 PHA786447:PHF786481 PQW786447:PRB786481 QAS786447:QAX786481 QKO786447:QKT786481 QUK786447:QUP786481 REG786447:REL786481 ROC786447:ROH786481 RXY786447:RYD786481 SHU786447:SHZ786481 SRQ786447:SRV786481 TBM786447:TBR786481 TLI786447:TLN786481 TVE786447:TVJ786481 UFA786447:UFF786481 UOW786447:UPB786481 UYS786447:UYX786481 VIO786447:VIT786481 VSK786447:VSP786481 WCG786447:WCL786481 WMC786447:WMH786481 WVY786447:WWD786481 Q851983:V852017 JM851983:JR852017 TI851983:TN852017 ADE851983:ADJ852017 ANA851983:ANF852017 AWW851983:AXB852017 BGS851983:BGX852017 BQO851983:BQT852017 CAK851983:CAP852017 CKG851983:CKL852017 CUC851983:CUH852017 DDY851983:DED852017 DNU851983:DNZ852017 DXQ851983:DXV852017 EHM851983:EHR852017 ERI851983:ERN852017 FBE851983:FBJ852017 FLA851983:FLF852017 FUW851983:FVB852017 GES851983:GEX852017 GOO851983:GOT852017 GYK851983:GYP852017 HIG851983:HIL852017 HSC851983:HSH852017 IBY851983:ICD852017 ILU851983:ILZ852017 IVQ851983:IVV852017 JFM851983:JFR852017 JPI851983:JPN852017 JZE851983:JZJ852017 KJA851983:KJF852017 KSW851983:KTB852017 LCS851983:LCX852017 LMO851983:LMT852017 LWK851983:LWP852017 MGG851983:MGL852017 MQC851983:MQH852017 MZY851983:NAD852017 NJU851983:NJZ852017 NTQ851983:NTV852017 ODM851983:ODR852017 ONI851983:ONN852017 OXE851983:OXJ852017 PHA851983:PHF852017 PQW851983:PRB852017 QAS851983:QAX852017 QKO851983:QKT852017 QUK851983:QUP852017 REG851983:REL852017 ROC851983:ROH852017 RXY851983:RYD852017 SHU851983:SHZ852017 SRQ851983:SRV852017 TBM851983:TBR852017 TLI851983:TLN852017 TVE851983:TVJ852017 UFA851983:UFF852017 UOW851983:UPB852017 UYS851983:UYX852017 VIO851983:VIT852017 VSK851983:VSP852017 WCG851983:WCL852017 WMC851983:WMH852017 WVY851983:WWD852017 Q917519:V917553 JM917519:JR917553 TI917519:TN917553 ADE917519:ADJ917553 ANA917519:ANF917553 AWW917519:AXB917553 BGS917519:BGX917553 BQO917519:BQT917553 CAK917519:CAP917553 CKG917519:CKL917553 CUC917519:CUH917553 DDY917519:DED917553 DNU917519:DNZ917553 DXQ917519:DXV917553 EHM917519:EHR917553 ERI917519:ERN917553 FBE917519:FBJ917553 FLA917519:FLF917553 FUW917519:FVB917553 GES917519:GEX917553 GOO917519:GOT917553 GYK917519:GYP917553 HIG917519:HIL917553 HSC917519:HSH917553 IBY917519:ICD917553 ILU917519:ILZ917553 IVQ917519:IVV917553 JFM917519:JFR917553 JPI917519:JPN917553 JZE917519:JZJ917553 KJA917519:KJF917553 KSW917519:KTB917553 LCS917519:LCX917553 LMO917519:LMT917553 LWK917519:LWP917553 MGG917519:MGL917553 MQC917519:MQH917553 MZY917519:NAD917553 NJU917519:NJZ917553 NTQ917519:NTV917553 ODM917519:ODR917553 ONI917519:ONN917553 OXE917519:OXJ917553 PHA917519:PHF917553 PQW917519:PRB917553 QAS917519:QAX917553 QKO917519:QKT917553 QUK917519:QUP917553 REG917519:REL917553 ROC917519:ROH917553 RXY917519:RYD917553 SHU917519:SHZ917553 SRQ917519:SRV917553 TBM917519:TBR917553 TLI917519:TLN917553 TVE917519:TVJ917553 UFA917519:UFF917553 UOW917519:UPB917553 UYS917519:UYX917553 VIO917519:VIT917553 VSK917519:VSP917553 WCG917519:WCL917553 WMC917519:WMH917553 WVY917519:WWD917553 Q983055:V983089 JM983055:JR983089 TI983055:TN983089 ADE983055:ADJ983089 ANA983055:ANF983089 AWW983055:AXB983089 BGS983055:BGX983089 BQO983055:BQT983089 CAK983055:CAP983089 CKG983055:CKL983089 CUC983055:CUH983089 DDY983055:DED983089 DNU983055:DNZ983089 DXQ983055:DXV983089 EHM983055:EHR983089 ERI983055:ERN983089 FBE983055:FBJ983089 FLA983055:FLF983089 FUW983055:FVB983089 GES983055:GEX983089 GOO983055:GOT983089 GYK983055:GYP983089 HIG983055:HIL983089 HSC983055:HSH983089 IBY983055:ICD983089 ILU983055:ILZ983089 IVQ983055:IVV983089 JFM983055:JFR983089 JPI983055:JPN983089 JZE983055:JZJ983089 KJA983055:KJF983089 KSW983055:KTB983089 LCS983055:LCX983089 LMO983055:LMT983089 LWK983055:LWP983089 MGG983055:MGL983089 MQC983055:MQH983089 MZY983055:NAD983089 NJU983055:NJZ983089 NTQ983055:NTV983089 ODM983055:ODR983089 ONI983055:ONN983089 OXE983055:OXJ983089 PHA983055:PHF983089 PQW983055:PRB983089 QAS983055:QAX983089 QKO983055:QKT983089 QUK983055:QUP983089 REG983055:REL983089 ROC983055:ROH983089 RXY983055:RYD983089 SHU983055:SHZ983089 SRQ983055:SRV983089 TBM983055:TBR983089 TLI983055:TLN983089 TVE983055:TVJ983089 UFA983055:UFF983089 UOW983055:UPB983089 UYS983055:UYX983089 VIO983055:VIT983089 VSK983055:VSP983089 WCG983055:WCL983089 WMC983055:WMH983089 WVY983055:WWD983089 T5:T8 JP5:JP8 TL5:TL8 ADH5:ADH8 AND5:AND8 AWZ5:AWZ8 BGV5:BGV8 BQR5:BQR8 CAN5:CAN8 CKJ5:CKJ8 CUF5:CUF8 DEB5:DEB8 DNX5:DNX8 DXT5:DXT8 EHP5:EHP8 ERL5:ERL8 FBH5:FBH8 FLD5:FLD8 FUZ5:FUZ8 GEV5:GEV8 GOR5:GOR8 GYN5:GYN8 HIJ5:HIJ8 HSF5:HSF8 ICB5:ICB8 ILX5:ILX8 IVT5:IVT8 JFP5:JFP8 JPL5:JPL8 JZH5:JZH8 KJD5:KJD8 KSZ5:KSZ8 LCV5:LCV8 LMR5:LMR8 LWN5:LWN8 MGJ5:MGJ8 MQF5:MQF8 NAB5:NAB8 NJX5:NJX8 NTT5:NTT8 ODP5:ODP8 ONL5:ONL8 OXH5:OXH8 PHD5:PHD8 PQZ5:PQZ8 QAV5:QAV8 QKR5:QKR8 QUN5:QUN8 REJ5:REJ8 ROF5:ROF8 RYB5:RYB8 SHX5:SHX8 SRT5:SRT8 TBP5:TBP8 TLL5:TLL8 TVH5:TVH8 UFD5:UFD8 UOZ5:UOZ8 UYV5:UYV8 VIR5:VIR8 VSN5:VSN8 WCJ5:WCJ8 WMF5:WMF8 WWB5:WWB8 W65551:W65554 JS65551:JS65554 TO65551:TO65554 ADK65551:ADK65554 ANG65551:ANG65554 AXC65551:AXC65554 BGY65551:BGY65554 BQU65551:BQU65554 CAQ65551:CAQ65554 CKM65551:CKM65554 CUI65551:CUI65554 DEE65551:DEE65554 DOA65551:DOA65554 DXW65551:DXW65554 EHS65551:EHS65554 ERO65551:ERO65554 FBK65551:FBK65554 FLG65551:FLG65554 FVC65551:FVC65554 GEY65551:GEY65554 GOU65551:GOU65554 GYQ65551:GYQ65554 HIM65551:HIM65554 HSI65551:HSI65554 ICE65551:ICE65554 IMA65551:IMA65554 IVW65551:IVW65554 JFS65551:JFS65554 JPO65551:JPO65554 JZK65551:JZK65554 KJG65551:KJG65554 KTC65551:KTC65554 LCY65551:LCY65554 LMU65551:LMU65554 LWQ65551:LWQ65554 MGM65551:MGM65554 MQI65551:MQI65554 NAE65551:NAE65554 NKA65551:NKA65554 NTW65551:NTW65554 ODS65551:ODS65554 ONO65551:ONO65554 OXK65551:OXK65554 PHG65551:PHG65554 PRC65551:PRC65554 QAY65551:QAY65554 QKU65551:QKU65554 QUQ65551:QUQ65554 REM65551:REM65554 ROI65551:ROI65554 RYE65551:RYE65554 SIA65551:SIA65554 SRW65551:SRW65554 TBS65551:TBS65554 TLO65551:TLO65554 TVK65551:TVK65554 UFG65551:UFG65554 UPC65551:UPC65554 UYY65551:UYY65554 VIU65551:VIU65554 VSQ65551:VSQ65554 WCM65551:WCM65554 WMI65551:WMI65554 WWE65551:WWE65554 W131087:W131090 JS131087:JS131090 TO131087:TO131090 ADK131087:ADK131090 ANG131087:ANG131090 AXC131087:AXC131090 BGY131087:BGY131090 BQU131087:BQU131090 CAQ131087:CAQ131090 CKM131087:CKM131090 CUI131087:CUI131090 DEE131087:DEE131090 DOA131087:DOA131090 DXW131087:DXW131090 EHS131087:EHS131090 ERO131087:ERO131090 FBK131087:FBK131090 FLG131087:FLG131090 FVC131087:FVC131090 GEY131087:GEY131090 GOU131087:GOU131090 GYQ131087:GYQ131090 HIM131087:HIM131090 HSI131087:HSI131090 ICE131087:ICE131090 IMA131087:IMA131090 IVW131087:IVW131090 JFS131087:JFS131090 JPO131087:JPO131090 JZK131087:JZK131090 KJG131087:KJG131090 KTC131087:KTC131090 LCY131087:LCY131090 LMU131087:LMU131090 LWQ131087:LWQ131090 MGM131087:MGM131090 MQI131087:MQI131090 NAE131087:NAE131090 NKA131087:NKA131090 NTW131087:NTW131090 ODS131087:ODS131090 ONO131087:ONO131090 OXK131087:OXK131090 PHG131087:PHG131090 PRC131087:PRC131090 QAY131087:QAY131090 QKU131087:QKU131090 QUQ131087:QUQ131090 REM131087:REM131090 ROI131087:ROI131090 RYE131087:RYE131090 SIA131087:SIA131090 SRW131087:SRW131090 TBS131087:TBS131090 TLO131087:TLO131090 TVK131087:TVK131090 UFG131087:UFG131090 UPC131087:UPC131090 UYY131087:UYY131090 VIU131087:VIU131090 VSQ131087:VSQ131090 WCM131087:WCM131090 WMI131087:WMI131090 WWE131087:WWE131090 W196623:W196626 JS196623:JS196626 TO196623:TO196626 ADK196623:ADK196626 ANG196623:ANG196626 AXC196623:AXC196626 BGY196623:BGY196626 BQU196623:BQU196626 CAQ196623:CAQ196626 CKM196623:CKM196626 CUI196623:CUI196626 DEE196623:DEE196626 DOA196623:DOA196626 DXW196623:DXW196626 EHS196623:EHS196626 ERO196623:ERO196626 FBK196623:FBK196626 FLG196623:FLG196626 FVC196623:FVC196626 GEY196623:GEY196626 GOU196623:GOU196626 GYQ196623:GYQ196626 HIM196623:HIM196626 HSI196623:HSI196626 ICE196623:ICE196626 IMA196623:IMA196626 IVW196623:IVW196626 JFS196623:JFS196626 JPO196623:JPO196626 JZK196623:JZK196626 KJG196623:KJG196626 KTC196623:KTC196626 LCY196623:LCY196626 LMU196623:LMU196626 LWQ196623:LWQ196626 MGM196623:MGM196626 MQI196623:MQI196626 NAE196623:NAE196626 NKA196623:NKA196626 NTW196623:NTW196626 ODS196623:ODS196626 ONO196623:ONO196626 OXK196623:OXK196626 PHG196623:PHG196626 PRC196623:PRC196626 QAY196623:QAY196626 QKU196623:QKU196626 QUQ196623:QUQ196626 REM196623:REM196626 ROI196623:ROI196626 RYE196623:RYE196626 SIA196623:SIA196626 SRW196623:SRW196626 TBS196623:TBS196626 TLO196623:TLO196626 TVK196623:TVK196626 UFG196623:UFG196626 UPC196623:UPC196626 UYY196623:UYY196626 VIU196623:VIU196626 VSQ196623:VSQ196626 WCM196623:WCM196626 WMI196623:WMI196626 WWE196623:WWE196626 W262159:W262162 JS262159:JS262162 TO262159:TO262162 ADK262159:ADK262162 ANG262159:ANG262162 AXC262159:AXC262162 BGY262159:BGY262162 BQU262159:BQU262162 CAQ262159:CAQ262162 CKM262159:CKM262162 CUI262159:CUI262162 DEE262159:DEE262162 DOA262159:DOA262162 DXW262159:DXW262162 EHS262159:EHS262162 ERO262159:ERO262162 FBK262159:FBK262162 FLG262159:FLG262162 FVC262159:FVC262162 GEY262159:GEY262162 GOU262159:GOU262162 GYQ262159:GYQ262162 HIM262159:HIM262162 HSI262159:HSI262162 ICE262159:ICE262162 IMA262159:IMA262162 IVW262159:IVW262162 JFS262159:JFS262162 JPO262159:JPO262162 JZK262159:JZK262162 KJG262159:KJG262162 KTC262159:KTC262162 LCY262159:LCY262162 LMU262159:LMU262162 LWQ262159:LWQ262162 MGM262159:MGM262162 MQI262159:MQI262162 NAE262159:NAE262162 NKA262159:NKA262162 NTW262159:NTW262162 ODS262159:ODS262162 ONO262159:ONO262162 OXK262159:OXK262162 PHG262159:PHG262162 PRC262159:PRC262162 QAY262159:QAY262162 QKU262159:QKU262162 QUQ262159:QUQ262162 REM262159:REM262162 ROI262159:ROI262162 RYE262159:RYE262162 SIA262159:SIA262162 SRW262159:SRW262162 TBS262159:TBS262162 TLO262159:TLO262162 TVK262159:TVK262162 UFG262159:UFG262162 UPC262159:UPC262162 UYY262159:UYY262162 VIU262159:VIU262162 VSQ262159:VSQ262162 WCM262159:WCM262162 WMI262159:WMI262162 WWE262159:WWE262162 W327695:W327698 JS327695:JS327698 TO327695:TO327698 ADK327695:ADK327698 ANG327695:ANG327698 AXC327695:AXC327698 BGY327695:BGY327698 BQU327695:BQU327698 CAQ327695:CAQ327698 CKM327695:CKM327698 CUI327695:CUI327698 DEE327695:DEE327698 DOA327695:DOA327698 DXW327695:DXW327698 EHS327695:EHS327698 ERO327695:ERO327698 FBK327695:FBK327698 FLG327695:FLG327698 FVC327695:FVC327698 GEY327695:GEY327698 GOU327695:GOU327698 GYQ327695:GYQ327698 HIM327695:HIM327698 HSI327695:HSI327698 ICE327695:ICE327698 IMA327695:IMA327698 IVW327695:IVW327698 JFS327695:JFS327698 JPO327695:JPO327698 JZK327695:JZK327698 KJG327695:KJG327698 KTC327695:KTC327698 LCY327695:LCY327698 LMU327695:LMU327698 LWQ327695:LWQ327698 MGM327695:MGM327698 MQI327695:MQI327698 NAE327695:NAE327698 NKA327695:NKA327698 NTW327695:NTW327698 ODS327695:ODS327698 ONO327695:ONO327698 OXK327695:OXK327698 PHG327695:PHG327698 PRC327695:PRC327698 QAY327695:QAY327698 QKU327695:QKU327698 QUQ327695:QUQ327698 REM327695:REM327698 ROI327695:ROI327698 RYE327695:RYE327698 SIA327695:SIA327698 SRW327695:SRW327698 TBS327695:TBS327698 TLO327695:TLO327698 TVK327695:TVK327698 UFG327695:UFG327698 UPC327695:UPC327698 UYY327695:UYY327698 VIU327695:VIU327698 VSQ327695:VSQ327698 WCM327695:WCM327698 WMI327695:WMI327698 WWE327695:WWE327698 W393231:W393234 JS393231:JS393234 TO393231:TO393234 ADK393231:ADK393234 ANG393231:ANG393234 AXC393231:AXC393234 BGY393231:BGY393234 BQU393231:BQU393234 CAQ393231:CAQ393234 CKM393231:CKM393234 CUI393231:CUI393234 DEE393231:DEE393234 DOA393231:DOA393234 DXW393231:DXW393234 EHS393231:EHS393234 ERO393231:ERO393234 FBK393231:FBK393234 FLG393231:FLG393234 FVC393231:FVC393234 GEY393231:GEY393234 GOU393231:GOU393234 GYQ393231:GYQ393234 HIM393231:HIM393234 HSI393231:HSI393234 ICE393231:ICE393234 IMA393231:IMA393234 IVW393231:IVW393234 JFS393231:JFS393234 JPO393231:JPO393234 JZK393231:JZK393234 KJG393231:KJG393234 KTC393231:KTC393234 LCY393231:LCY393234 LMU393231:LMU393234 LWQ393231:LWQ393234 MGM393231:MGM393234 MQI393231:MQI393234 NAE393231:NAE393234 NKA393231:NKA393234 NTW393231:NTW393234 ODS393231:ODS393234 ONO393231:ONO393234 OXK393231:OXK393234 PHG393231:PHG393234 PRC393231:PRC393234 QAY393231:QAY393234 QKU393231:QKU393234 QUQ393231:QUQ393234 REM393231:REM393234 ROI393231:ROI393234 RYE393231:RYE393234 SIA393231:SIA393234 SRW393231:SRW393234 TBS393231:TBS393234 TLO393231:TLO393234 TVK393231:TVK393234 UFG393231:UFG393234 UPC393231:UPC393234 UYY393231:UYY393234 VIU393231:VIU393234 VSQ393231:VSQ393234 WCM393231:WCM393234 WMI393231:WMI393234 WWE393231:WWE393234 W458767:W458770 JS458767:JS458770 TO458767:TO458770 ADK458767:ADK458770 ANG458767:ANG458770 AXC458767:AXC458770 BGY458767:BGY458770 BQU458767:BQU458770 CAQ458767:CAQ458770 CKM458767:CKM458770 CUI458767:CUI458770 DEE458767:DEE458770 DOA458767:DOA458770 DXW458767:DXW458770 EHS458767:EHS458770 ERO458767:ERO458770 FBK458767:FBK458770 FLG458767:FLG458770 FVC458767:FVC458770 GEY458767:GEY458770 GOU458767:GOU458770 GYQ458767:GYQ458770 HIM458767:HIM458770 HSI458767:HSI458770 ICE458767:ICE458770 IMA458767:IMA458770 IVW458767:IVW458770 JFS458767:JFS458770 JPO458767:JPO458770 JZK458767:JZK458770 KJG458767:KJG458770 KTC458767:KTC458770 LCY458767:LCY458770 LMU458767:LMU458770 LWQ458767:LWQ458770 MGM458767:MGM458770 MQI458767:MQI458770 NAE458767:NAE458770 NKA458767:NKA458770 NTW458767:NTW458770 ODS458767:ODS458770 ONO458767:ONO458770 OXK458767:OXK458770 PHG458767:PHG458770 PRC458767:PRC458770 QAY458767:QAY458770 QKU458767:QKU458770 QUQ458767:QUQ458770 REM458767:REM458770 ROI458767:ROI458770 RYE458767:RYE458770 SIA458767:SIA458770 SRW458767:SRW458770 TBS458767:TBS458770 TLO458767:TLO458770 TVK458767:TVK458770 UFG458767:UFG458770 UPC458767:UPC458770 UYY458767:UYY458770 VIU458767:VIU458770 VSQ458767:VSQ458770 WCM458767:WCM458770 WMI458767:WMI458770 WWE458767:WWE458770 W524303:W524306 JS524303:JS524306 TO524303:TO524306 ADK524303:ADK524306 ANG524303:ANG524306 AXC524303:AXC524306 BGY524303:BGY524306 BQU524303:BQU524306 CAQ524303:CAQ524306 CKM524303:CKM524306 CUI524303:CUI524306 DEE524303:DEE524306 DOA524303:DOA524306 DXW524303:DXW524306 EHS524303:EHS524306 ERO524303:ERO524306 FBK524303:FBK524306 FLG524303:FLG524306 FVC524303:FVC524306 GEY524303:GEY524306 GOU524303:GOU524306 GYQ524303:GYQ524306 HIM524303:HIM524306 HSI524303:HSI524306 ICE524303:ICE524306 IMA524303:IMA524306 IVW524303:IVW524306 JFS524303:JFS524306 JPO524303:JPO524306 JZK524303:JZK524306 KJG524303:KJG524306 KTC524303:KTC524306 LCY524303:LCY524306 LMU524303:LMU524306 LWQ524303:LWQ524306 MGM524303:MGM524306 MQI524303:MQI524306 NAE524303:NAE524306 NKA524303:NKA524306 NTW524303:NTW524306 ODS524303:ODS524306 ONO524303:ONO524306 OXK524303:OXK524306 PHG524303:PHG524306 PRC524303:PRC524306 QAY524303:QAY524306 QKU524303:QKU524306 QUQ524303:QUQ524306 REM524303:REM524306 ROI524303:ROI524306 RYE524303:RYE524306 SIA524303:SIA524306 SRW524303:SRW524306 TBS524303:TBS524306 TLO524303:TLO524306 TVK524303:TVK524306 UFG524303:UFG524306 UPC524303:UPC524306 UYY524303:UYY524306 VIU524303:VIU524306 VSQ524303:VSQ524306 WCM524303:WCM524306 WMI524303:WMI524306 WWE524303:WWE524306 W589839:W589842 JS589839:JS589842 TO589839:TO589842 ADK589839:ADK589842 ANG589839:ANG589842 AXC589839:AXC589842 BGY589839:BGY589842 BQU589839:BQU589842 CAQ589839:CAQ589842 CKM589839:CKM589842 CUI589839:CUI589842 DEE589839:DEE589842 DOA589839:DOA589842 DXW589839:DXW589842 EHS589839:EHS589842 ERO589839:ERO589842 FBK589839:FBK589842 FLG589839:FLG589842 FVC589839:FVC589842 GEY589839:GEY589842 GOU589839:GOU589842 GYQ589839:GYQ589842 HIM589839:HIM589842 HSI589839:HSI589842 ICE589839:ICE589842 IMA589839:IMA589842 IVW589839:IVW589842 JFS589839:JFS589842 JPO589839:JPO589842 JZK589839:JZK589842 KJG589839:KJG589842 KTC589839:KTC589842 LCY589839:LCY589842 LMU589839:LMU589842 LWQ589839:LWQ589842 MGM589839:MGM589842 MQI589839:MQI589842 NAE589839:NAE589842 NKA589839:NKA589842 NTW589839:NTW589842 ODS589839:ODS589842 ONO589839:ONO589842 OXK589839:OXK589842 PHG589839:PHG589842 PRC589839:PRC589842 QAY589839:QAY589842 QKU589839:QKU589842 QUQ589839:QUQ589842 REM589839:REM589842 ROI589839:ROI589842 RYE589839:RYE589842 SIA589839:SIA589842 SRW589839:SRW589842 TBS589839:TBS589842 TLO589839:TLO589842 TVK589839:TVK589842 UFG589839:UFG589842 UPC589839:UPC589842 UYY589839:UYY589842 VIU589839:VIU589842 VSQ589839:VSQ589842 WCM589839:WCM589842 WMI589839:WMI589842 WWE589839:WWE589842 W655375:W655378 JS655375:JS655378 TO655375:TO655378 ADK655375:ADK655378 ANG655375:ANG655378 AXC655375:AXC655378 BGY655375:BGY655378 BQU655375:BQU655378 CAQ655375:CAQ655378 CKM655375:CKM655378 CUI655375:CUI655378 DEE655375:DEE655378 DOA655375:DOA655378 DXW655375:DXW655378 EHS655375:EHS655378 ERO655375:ERO655378 FBK655375:FBK655378 FLG655375:FLG655378 FVC655375:FVC655378 GEY655375:GEY655378 GOU655375:GOU655378 GYQ655375:GYQ655378 HIM655375:HIM655378 HSI655375:HSI655378 ICE655375:ICE655378 IMA655375:IMA655378 IVW655375:IVW655378 JFS655375:JFS655378 JPO655375:JPO655378 JZK655375:JZK655378 KJG655375:KJG655378 KTC655375:KTC655378 LCY655375:LCY655378 LMU655375:LMU655378 LWQ655375:LWQ655378 MGM655375:MGM655378 MQI655375:MQI655378 NAE655375:NAE655378 NKA655375:NKA655378 NTW655375:NTW655378 ODS655375:ODS655378 ONO655375:ONO655378 OXK655375:OXK655378 PHG655375:PHG655378 PRC655375:PRC655378 QAY655375:QAY655378 QKU655375:QKU655378 QUQ655375:QUQ655378 REM655375:REM655378 ROI655375:ROI655378 RYE655375:RYE655378 SIA655375:SIA655378 SRW655375:SRW655378 TBS655375:TBS655378 TLO655375:TLO655378 TVK655375:TVK655378 UFG655375:UFG655378 UPC655375:UPC655378 UYY655375:UYY655378 VIU655375:VIU655378 VSQ655375:VSQ655378 WCM655375:WCM655378 WMI655375:WMI655378 WWE655375:WWE655378 W720911:W720914 JS720911:JS720914 TO720911:TO720914 ADK720911:ADK720914 ANG720911:ANG720914 AXC720911:AXC720914 BGY720911:BGY720914 BQU720911:BQU720914 CAQ720911:CAQ720914 CKM720911:CKM720914 CUI720911:CUI720914 DEE720911:DEE720914 DOA720911:DOA720914 DXW720911:DXW720914 EHS720911:EHS720914 ERO720911:ERO720914 FBK720911:FBK720914 FLG720911:FLG720914 FVC720911:FVC720914 GEY720911:GEY720914 GOU720911:GOU720914 GYQ720911:GYQ720914 HIM720911:HIM720914 HSI720911:HSI720914 ICE720911:ICE720914 IMA720911:IMA720914 IVW720911:IVW720914 JFS720911:JFS720914 JPO720911:JPO720914 JZK720911:JZK720914 KJG720911:KJG720914 KTC720911:KTC720914 LCY720911:LCY720914 LMU720911:LMU720914 LWQ720911:LWQ720914 MGM720911:MGM720914 MQI720911:MQI720914 NAE720911:NAE720914 NKA720911:NKA720914 NTW720911:NTW720914 ODS720911:ODS720914 ONO720911:ONO720914 OXK720911:OXK720914 PHG720911:PHG720914 PRC720911:PRC720914 QAY720911:QAY720914 QKU720911:QKU720914 QUQ720911:QUQ720914 REM720911:REM720914 ROI720911:ROI720914 RYE720911:RYE720914 SIA720911:SIA720914 SRW720911:SRW720914 TBS720911:TBS720914 TLO720911:TLO720914 TVK720911:TVK720914 UFG720911:UFG720914 UPC720911:UPC720914 UYY720911:UYY720914 VIU720911:VIU720914 VSQ720911:VSQ720914 WCM720911:WCM720914 WMI720911:WMI720914 WWE720911:WWE720914 W786447:W786450 JS786447:JS786450 TO786447:TO786450 ADK786447:ADK786450 ANG786447:ANG786450 AXC786447:AXC786450 BGY786447:BGY786450 BQU786447:BQU786450 CAQ786447:CAQ786450 CKM786447:CKM786450 CUI786447:CUI786450 DEE786447:DEE786450 DOA786447:DOA786450 DXW786447:DXW786450 EHS786447:EHS786450 ERO786447:ERO786450 FBK786447:FBK786450 FLG786447:FLG786450 FVC786447:FVC786450 GEY786447:GEY786450 GOU786447:GOU786450 GYQ786447:GYQ786450 HIM786447:HIM786450 HSI786447:HSI786450 ICE786447:ICE786450 IMA786447:IMA786450 IVW786447:IVW786450 JFS786447:JFS786450 JPO786447:JPO786450 JZK786447:JZK786450 KJG786447:KJG786450 KTC786447:KTC786450 LCY786447:LCY786450 LMU786447:LMU786450 LWQ786447:LWQ786450 MGM786447:MGM786450 MQI786447:MQI786450 NAE786447:NAE786450 NKA786447:NKA786450 NTW786447:NTW786450 ODS786447:ODS786450 ONO786447:ONO786450 OXK786447:OXK786450 PHG786447:PHG786450 PRC786447:PRC786450 QAY786447:QAY786450 QKU786447:QKU786450 QUQ786447:QUQ786450 REM786447:REM786450 ROI786447:ROI786450 RYE786447:RYE786450 SIA786447:SIA786450 SRW786447:SRW786450 TBS786447:TBS786450 TLO786447:TLO786450 TVK786447:TVK786450 UFG786447:UFG786450 UPC786447:UPC786450 UYY786447:UYY786450 VIU786447:VIU786450 VSQ786447:VSQ786450 WCM786447:WCM786450 WMI786447:WMI786450 WWE786447:WWE786450 W851983:W851986 JS851983:JS851986 TO851983:TO851986 ADK851983:ADK851986 ANG851983:ANG851986 AXC851983:AXC851986 BGY851983:BGY851986 BQU851983:BQU851986 CAQ851983:CAQ851986 CKM851983:CKM851986 CUI851983:CUI851986 DEE851983:DEE851986 DOA851983:DOA851986 DXW851983:DXW851986 EHS851983:EHS851986 ERO851983:ERO851986 FBK851983:FBK851986 FLG851983:FLG851986 FVC851983:FVC851986 GEY851983:GEY851986 GOU851983:GOU851986 GYQ851983:GYQ851986 HIM851983:HIM851986 HSI851983:HSI851986 ICE851983:ICE851986 IMA851983:IMA851986 IVW851983:IVW851986 JFS851983:JFS851986 JPO851983:JPO851986 JZK851983:JZK851986 KJG851983:KJG851986 KTC851983:KTC851986 LCY851983:LCY851986 LMU851983:LMU851986 LWQ851983:LWQ851986 MGM851983:MGM851986 MQI851983:MQI851986 NAE851983:NAE851986 NKA851983:NKA851986 NTW851983:NTW851986 ODS851983:ODS851986 ONO851983:ONO851986 OXK851983:OXK851986 PHG851983:PHG851986 PRC851983:PRC851986 QAY851983:QAY851986 QKU851983:QKU851986 QUQ851983:QUQ851986 REM851983:REM851986 ROI851983:ROI851986 RYE851983:RYE851986 SIA851983:SIA851986 SRW851983:SRW851986 TBS851983:TBS851986 TLO851983:TLO851986 TVK851983:TVK851986 UFG851983:UFG851986 UPC851983:UPC851986 UYY851983:UYY851986 VIU851983:VIU851986 VSQ851983:VSQ851986 WCM851983:WCM851986 WMI851983:WMI851986 WWE851983:WWE851986 W917519:W917522 JS917519:JS917522 TO917519:TO917522 ADK917519:ADK917522 ANG917519:ANG917522 AXC917519:AXC917522 BGY917519:BGY917522 BQU917519:BQU917522 CAQ917519:CAQ917522 CKM917519:CKM917522 CUI917519:CUI917522 DEE917519:DEE917522 DOA917519:DOA917522 DXW917519:DXW917522 EHS917519:EHS917522 ERO917519:ERO917522 FBK917519:FBK917522 FLG917519:FLG917522 FVC917519:FVC917522 GEY917519:GEY917522 GOU917519:GOU917522 GYQ917519:GYQ917522 HIM917519:HIM917522 HSI917519:HSI917522 ICE917519:ICE917522 IMA917519:IMA917522 IVW917519:IVW917522 JFS917519:JFS917522 JPO917519:JPO917522 JZK917519:JZK917522 KJG917519:KJG917522 KTC917519:KTC917522 LCY917519:LCY917522 LMU917519:LMU917522 LWQ917519:LWQ917522 MGM917519:MGM917522 MQI917519:MQI917522 NAE917519:NAE917522 NKA917519:NKA917522 NTW917519:NTW917522 ODS917519:ODS917522 ONO917519:ONO917522 OXK917519:OXK917522 PHG917519:PHG917522 PRC917519:PRC917522 QAY917519:QAY917522 QKU917519:QKU917522 QUQ917519:QUQ917522 REM917519:REM917522 ROI917519:ROI917522 RYE917519:RYE917522 SIA917519:SIA917522 SRW917519:SRW917522 TBS917519:TBS917522 TLO917519:TLO917522 TVK917519:TVK917522 UFG917519:UFG917522 UPC917519:UPC917522 UYY917519:UYY917522 VIU917519:VIU917522 VSQ917519:VSQ917522 WCM917519:WCM917522 WMI917519:WMI917522 WWE917519:WWE917522 W983055:W983058 JS983055:JS983058 TO983055:TO983058 ADK983055:ADK983058 ANG983055:ANG983058 AXC983055:AXC983058 BGY983055:BGY983058 BQU983055:BQU983058 CAQ983055:CAQ983058 CKM983055:CKM983058 CUI983055:CUI983058 DEE983055:DEE983058 DOA983055:DOA983058 DXW983055:DXW983058 EHS983055:EHS983058 ERO983055:ERO983058 FBK983055:FBK983058 FLG983055:FLG983058 FVC983055:FVC983058 GEY983055:GEY983058 GOU983055:GOU983058 GYQ983055:GYQ983058 HIM983055:HIM983058 HSI983055:HSI983058 ICE983055:ICE983058 IMA983055:IMA983058 IVW983055:IVW983058 JFS983055:JFS983058 JPO983055:JPO983058 JZK983055:JZK983058 KJG983055:KJG983058 KTC983055:KTC983058 LCY983055:LCY983058 LMU983055:LMU983058 LWQ983055:LWQ983058 MGM983055:MGM983058 MQI983055:MQI983058 NAE983055:NAE983058 NKA983055:NKA983058 NTW983055:NTW983058 ODS983055:ODS983058 ONO983055:ONO983058 OXK983055:OXK983058 PHG983055:PHG983058 PRC983055:PRC983058 QAY983055:QAY983058 QKU983055:QKU983058 QUQ983055:QUQ983058 REM983055:REM983058 ROI983055:ROI983058 RYE983055:RYE983058 SIA983055:SIA983058 SRW983055:SRW983058 TBS983055:TBS983058 TLO983055:TLO983058 TVK983055:TVK983058 UFG983055:UFG983058 UPC983055:UPC983058 UYY983055:UYY983058 VIU983055:VIU983058 VSQ983055:VSQ983058 WCM983055:WCM983058 WMI983055:WMI983058 WWE983055:WWE983058 WWE983066:WWE983089 JP16:JP49 TL16:TL49 ADH16:ADH49 AND16:AND49 AWZ16:AWZ49 BGV16:BGV49 BQR16:BQR49 CAN16:CAN49 CKJ16:CKJ49 CUF16:CUF49 DEB16:DEB49 DNX16:DNX49 DXT16:DXT49 EHP16:EHP49 ERL16:ERL49 FBH16:FBH49 FLD16:FLD49 FUZ16:FUZ49 GEV16:GEV49 GOR16:GOR49 GYN16:GYN49 HIJ16:HIJ49 HSF16:HSF49 ICB16:ICB49 ILX16:ILX49 IVT16:IVT49 JFP16:JFP49 JPL16:JPL49 JZH16:JZH49 KJD16:KJD49 KSZ16:KSZ49 LCV16:LCV49 LMR16:LMR49 LWN16:LWN49 MGJ16:MGJ49 MQF16:MQF49 NAB16:NAB49 NJX16:NJX49 NTT16:NTT49 ODP16:ODP49 ONL16:ONL49 OXH16:OXH49 PHD16:PHD49 PQZ16:PQZ49 QAV16:QAV49 QKR16:QKR49 QUN16:QUN49 REJ16:REJ49 ROF16:ROF49 RYB16:RYB49 SHX16:SHX49 SRT16:SRT49 TBP16:TBP49 TLL16:TLL49 TVH16:TVH49 UFD16:UFD49 UOZ16:UOZ49 UYV16:UYV49 VIR16:VIR49 VSN16:VSN49 WCJ16:WCJ49 WMF16:WMF49 WWB16:WWB49 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T16:T49">
      <formula1>0</formula1>
      <formula2>20</formula2>
    </dataValidation>
    <dataValidation type="decimal" allowBlank="1" showInputMessage="1" showErrorMessage="1" errorTitle="الرجاء التصحيح" error="العدد يجب أن يكون بين 0 و 20" sqref="X5:Z49 IW5:IZ49 SS5:SV49 ACO5:ACR49 AMK5:AMN49 AWG5:AWJ49 BGC5:BGF49 BPY5:BQB49 BZU5:BZX49 CJQ5:CJT49 CTM5:CTP49 DDI5:DDL49 DNE5:DNH49 DXA5:DXD49 EGW5:EGZ49 EQS5:EQV49 FAO5:FAR49 FKK5:FKN49 FUG5:FUJ49 GEC5:GEF49 GNY5:GOB49 GXU5:GXX49 HHQ5:HHT49 HRM5:HRP49 IBI5:IBL49 ILE5:ILH49 IVA5:IVD49 JEW5:JEZ49 JOS5:JOV49 JYO5:JYR49 KIK5:KIN49 KSG5:KSJ49 LCC5:LCF49 LLY5:LMB49 LVU5:LVX49 MFQ5:MFT49 MPM5:MPP49 MZI5:MZL49 NJE5:NJH49 NTA5:NTD49 OCW5:OCZ49 OMS5:OMV49 OWO5:OWR49 PGK5:PGN49 PQG5:PQJ49 QAC5:QAF49 QJY5:QKB49 QTU5:QTX49 RDQ5:RDT49 RNM5:RNP49 RXI5:RXL49 SHE5:SHH49 SRA5:SRD49 TAW5:TAZ49 TKS5:TKV49 TUO5:TUR49 UEK5:UEN49 UOG5:UOJ49 UYC5:UYF49 VHY5:VIB49 VRU5:VRX49 WBQ5:WBT49 WLM5:WLP49 WVI5:WVL49 D65551:G65585 IZ65551:JC65585 SV65551:SY65585 ACR65551:ACU65585 AMN65551:AMQ65585 AWJ65551:AWM65585 BGF65551:BGI65585 BQB65551:BQE65585 BZX65551:CAA65585 CJT65551:CJW65585 CTP65551:CTS65585 DDL65551:DDO65585 DNH65551:DNK65585 DXD65551:DXG65585 EGZ65551:EHC65585 EQV65551:EQY65585 FAR65551:FAU65585 FKN65551:FKQ65585 FUJ65551:FUM65585 GEF65551:GEI65585 GOB65551:GOE65585 GXX65551:GYA65585 HHT65551:HHW65585 HRP65551:HRS65585 IBL65551:IBO65585 ILH65551:ILK65585 IVD65551:IVG65585 JEZ65551:JFC65585 JOV65551:JOY65585 JYR65551:JYU65585 KIN65551:KIQ65585 KSJ65551:KSM65585 LCF65551:LCI65585 LMB65551:LME65585 LVX65551:LWA65585 MFT65551:MFW65585 MPP65551:MPS65585 MZL65551:MZO65585 NJH65551:NJK65585 NTD65551:NTG65585 OCZ65551:ODC65585 OMV65551:OMY65585 OWR65551:OWU65585 PGN65551:PGQ65585 PQJ65551:PQM65585 QAF65551:QAI65585 QKB65551:QKE65585 QTX65551:QUA65585 RDT65551:RDW65585 RNP65551:RNS65585 RXL65551:RXO65585 SHH65551:SHK65585 SRD65551:SRG65585 TAZ65551:TBC65585 TKV65551:TKY65585 TUR65551:TUU65585 UEN65551:UEQ65585 UOJ65551:UOM65585 UYF65551:UYI65585 VIB65551:VIE65585 VRX65551:VSA65585 WBT65551:WBW65585 WLP65551:WLS65585 WVL65551:WVO65585 D131087:G131121 IZ131087:JC131121 SV131087:SY131121 ACR131087:ACU131121 AMN131087:AMQ131121 AWJ131087:AWM131121 BGF131087:BGI131121 BQB131087:BQE131121 BZX131087:CAA131121 CJT131087:CJW131121 CTP131087:CTS131121 DDL131087:DDO131121 DNH131087:DNK131121 DXD131087:DXG131121 EGZ131087:EHC131121 EQV131087:EQY131121 FAR131087:FAU131121 FKN131087:FKQ131121 FUJ131087:FUM131121 GEF131087:GEI131121 GOB131087:GOE131121 GXX131087:GYA131121 HHT131087:HHW131121 HRP131087:HRS131121 IBL131087:IBO131121 ILH131087:ILK131121 IVD131087:IVG131121 JEZ131087:JFC131121 JOV131087:JOY131121 JYR131087:JYU131121 KIN131087:KIQ131121 KSJ131087:KSM131121 LCF131087:LCI131121 LMB131087:LME131121 LVX131087:LWA131121 MFT131087:MFW131121 MPP131087:MPS131121 MZL131087:MZO131121 NJH131087:NJK131121 NTD131087:NTG131121 OCZ131087:ODC131121 OMV131087:OMY131121 OWR131087:OWU131121 PGN131087:PGQ131121 PQJ131087:PQM131121 QAF131087:QAI131121 QKB131087:QKE131121 QTX131087:QUA131121 RDT131087:RDW131121 RNP131087:RNS131121 RXL131087:RXO131121 SHH131087:SHK131121 SRD131087:SRG131121 TAZ131087:TBC131121 TKV131087:TKY131121 TUR131087:TUU131121 UEN131087:UEQ131121 UOJ131087:UOM131121 UYF131087:UYI131121 VIB131087:VIE131121 VRX131087:VSA131121 WBT131087:WBW131121 WLP131087:WLS131121 WVL131087:WVO131121 D196623:G196657 IZ196623:JC196657 SV196623:SY196657 ACR196623:ACU196657 AMN196623:AMQ196657 AWJ196623:AWM196657 BGF196623:BGI196657 BQB196623:BQE196657 BZX196623:CAA196657 CJT196623:CJW196657 CTP196623:CTS196657 DDL196623:DDO196657 DNH196623:DNK196657 DXD196623:DXG196657 EGZ196623:EHC196657 EQV196623:EQY196657 FAR196623:FAU196657 FKN196623:FKQ196657 FUJ196623:FUM196657 GEF196623:GEI196657 GOB196623:GOE196657 GXX196623:GYA196657 HHT196623:HHW196657 HRP196623:HRS196657 IBL196623:IBO196657 ILH196623:ILK196657 IVD196623:IVG196657 JEZ196623:JFC196657 JOV196623:JOY196657 JYR196623:JYU196657 KIN196623:KIQ196657 KSJ196623:KSM196657 LCF196623:LCI196657 LMB196623:LME196657 LVX196623:LWA196657 MFT196623:MFW196657 MPP196623:MPS196657 MZL196623:MZO196657 NJH196623:NJK196657 NTD196623:NTG196657 OCZ196623:ODC196657 OMV196623:OMY196657 OWR196623:OWU196657 PGN196623:PGQ196657 PQJ196623:PQM196657 QAF196623:QAI196657 QKB196623:QKE196657 QTX196623:QUA196657 RDT196623:RDW196657 RNP196623:RNS196657 RXL196623:RXO196657 SHH196623:SHK196657 SRD196623:SRG196657 TAZ196623:TBC196657 TKV196623:TKY196657 TUR196623:TUU196657 UEN196623:UEQ196657 UOJ196623:UOM196657 UYF196623:UYI196657 VIB196623:VIE196657 VRX196623:VSA196657 WBT196623:WBW196657 WLP196623:WLS196657 WVL196623:WVO196657 D262159:G262193 IZ262159:JC262193 SV262159:SY262193 ACR262159:ACU262193 AMN262159:AMQ262193 AWJ262159:AWM262193 BGF262159:BGI262193 BQB262159:BQE262193 BZX262159:CAA262193 CJT262159:CJW262193 CTP262159:CTS262193 DDL262159:DDO262193 DNH262159:DNK262193 DXD262159:DXG262193 EGZ262159:EHC262193 EQV262159:EQY262193 FAR262159:FAU262193 FKN262159:FKQ262193 FUJ262159:FUM262193 GEF262159:GEI262193 GOB262159:GOE262193 GXX262159:GYA262193 HHT262159:HHW262193 HRP262159:HRS262193 IBL262159:IBO262193 ILH262159:ILK262193 IVD262159:IVG262193 JEZ262159:JFC262193 JOV262159:JOY262193 JYR262159:JYU262193 KIN262159:KIQ262193 KSJ262159:KSM262193 LCF262159:LCI262193 LMB262159:LME262193 LVX262159:LWA262193 MFT262159:MFW262193 MPP262159:MPS262193 MZL262159:MZO262193 NJH262159:NJK262193 NTD262159:NTG262193 OCZ262159:ODC262193 OMV262159:OMY262193 OWR262159:OWU262193 PGN262159:PGQ262193 PQJ262159:PQM262193 QAF262159:QAI262193 QKB262159:QKE262193 QTX262159:QUA262193 RDT262159:RDW262193 RNP262159:RNS262193 RXL262159:RXO262193 SHH262159:SHK262193 SRD262159:SRG262193 TAZ262159:TBC262193 TKV262159:TKY262193 TUR262159:TUU262193 UEN262159:UEQ262193 UOJ262159:UOM262193 UYF262159:UYI262193 VIB262159:VIE262193 VRX262159:VSA262193 WBT262159:WBW262193 WLP262159:WLS262193 WVL262159:WVO262193 D327695:G327729 IZ327695:JC327729 SV327695:SY327729 ACR327695:ACU327729 AMN327695:AMQ327729 AWJ327695:AWM327729 BGF327695:BGI327729 BQB327695:BQE327729 BZX327695:CAA327729 CJT327695:CJW327729 CTP327695:CTS327729 DDL327695:DDO327729 DNH327695:DNK327729 DXD327695:DXG327729 EGZ327695:EHC327729 EQV327695:EQY327729 FAR327695:FAU327729 FKN327695:FKQ327729 FUJ327695:FUM327729 GEF327695:GEI327729 GOB327695:GOE327729 GXX327695:GYA327729 HHT327695:HHW327729 HRP327695:HRS327729 IBL327695:IBO327729 ILH327695:ILK327729 IVD327695:IVG327729 JEZ327695:JFC327729 JOV327695:JOY327729 JYR327695:JYU327729 KIN327695:KIQ327729 KSJ327695:KSM327729 LCF327695:LCI327729 LMB327695:LME327729 LVX327695:LWA327729 MFT327695:MFW327729 MPP327695:MPS327729 MZL327695:MZO327729 NJH327695:NJK327729 NTD327695:NTG327729 OCZ327695:ODC327729 OMV327695:OMY327729 OWR327695:OWU327729 PGN327695:PGQ327729 PQJ327695:PQM327729 QAF327695:QAI327729 QKB327695:QKE327729 QTX327695:QUA327729 RDT327695:RDW327729 RNP327695:RNS327729 RXL327695:RXO327729 SHH327695:SHK327729 SRD327695:SRG327729 TAZ327695:TBC327729 TKV327695:TKY327729 TUR327695:TUU327729 UEN327695:UEQ327729 UOJ327695:UOM327729 UYF327695:UYI327729 VIB327695:VIE327729 VRX327695:VSA327729 WBT327695:WBW327729 WLP327695:WLS327729 WVL327695:WVO327729 D393231:G393265 IZ393231:JC393265 SV393231:SY393265 ACR393231:ACU393265 AMN393231:AMQ393265 AWJ393231:AWM393265 BGF393231:BGI393265 BQB393231:BQE393265 BZX393231:CAA393265 CJT393231:CJW393265 CTP393231:CTS393265 DDL393231:DDO393265 DNH393231:DNK393265 DXD393231:DXG393265 EGZ393231:EHC393265 EQV393231:EQY393265 FAR393231:FAU393265 FKN393231:FKQ393265 FUJ393231:FUM393265 GEF393231:GEI393265 GOB393231:GOE393265 GXX393231:GYA393265 HHT393231:HHW393265 HRP393231:HRS393265 IBL393231:IBO393265 ILH393231:ILK393265 IVD393231:IVG393265 JEZ393231:JFC393265 JOV393231:JOY393265 JYR393231:JYU393265 KIN393231:KIQ393265 KSJ393231:KSM393265 LCF393231:LCI393265 LMB393231:LME393265 LVX393231:LWA393265 MFT393231:MFW393265 MPP393231:MPS393265 MZL393231:MZO393265 NJH393231:NJK393265 NTD393231:NTG393265 OCZ393231:ODC393265 OMV393231:OMY393265 OWR393231:OWU393265 PGN393231:PGQ393265 PQJ393231:PQM393265 QAF393231:QAI393265 QKB393231:QKE393265 QTX393231:QUA393265 RDT393231:RDW393265 RNP393231:RNS393265 RXL393231:RXO393265 SHH393231:SHK393265 SRD393231:SRG393265 TAZ393231:TBC393265 TKV393231:TKY393265 TUR393231:TUU393265 UEN393231:UEQ393265 UOJ393231:UOM393265 UYF393231:UYI393265 VIB393231:VIE393265 VRX393231:VSA393265 WBT393231:WBW393265 WLP393231:WLS393265 WVL393231:WVO393265 D458767:G458801 IZ458767:JC458801 SV458767:SY458801 ACR458767:ACU458801 AMN458767:AMQ458801 AWJ458767:AWM458801 BGF458767:BGI458801 BQB458767:BQE458801 BZX458767:CAA458801 CJT458767:CJW458801 CTP458767:CTS458801 DDL458767:DDO458801 DNH458767:DNK458801 DXD458767:DXG458801 EGZ458767:EHC458801 EQV458767:EQY458801 FAR458767:FAU458801 FKN458767:FKQ458801 FUJ458767:FUM458801 GEF458767:GEI458801 GOB458767:GOE458801 GXX458767:GYA458801 HHT458767:HHW458801 HRP458767:HRS458801 IBL458767:IBO458801 ILH458767:ILK458801 IVD458767:IVG458801 JEZ458767:JFC458801 JOV458767:JOY458801 JYR458767:JYU458801 KIN458767:KIQ458801 KSJ458767:KSM458801 LCF458767:LCI458801 LMB458767:LME458801 LVX458767:LWA458801 MFT458767:MFW458801 MPP458767:MPS458801 MZL458767:MZO458801 NJH458767:NJK458801 NTD458767:NTG458801 OCZ458767:ODC458801 OMV458767:OMY458801 OWR458767:OWU458801 PGN458767:PGQ458801 PQJ458767:PQM458801 QAF458767:QAI458801 QKB458767:QKE458801 QTX458767:QUA458801 RDT458767:RDW458801 RNP458767:RNS458801 RXL458767:RXO458801 SHH458767:SHK458801 SRD458767:SRG458801 TAZ458767:TBC458801 TKV458767:TKY458801 TUR458767:TUU458801 UEN458767:UEQ458801 UOJ458767:UOM458801 UYF458767:UYI458801 VIB458767:VIE458801 VRX458767:VSA458801 WBT458767:WBW458801 WLP458767:WLS458801 WVL458767:WVO458801 D524303:G524337 IZ524303:JC524337 SV524303:SY524337 ACR524303:ACU524337 AMN524303:AMQ524337 AWJ524303:AWM524337 BGF524303:BGI524337 BQB524303:BQE524337 BZX524303:CAA524337 CJT524303:CJW524337 CTP524303:CTS524337 DDL524303:DDO524337 DNH524303:DNK524337 DXD524303:DXG524337 EGZ524303:EHC524337 EQV524303:EQY524337 FAR524303:FAU524337 FKN524303:FKQ524337 FUJ524303:FUM524337 GEF524303:GEI524337 GOB524303:GOE524337 GXX524303:GYA524337 HHT524303:HHW524337 HRP524303:HRS524337 IBL524303:IBO524337 ILH524303:ILK524337 IVD524303:IVG524337 JEZ524303:JFC524337 JOV524303:JOY524337 JYR524303:JYU524337 KIN524303:KIQ524337 KSJ524303:KSM524337 LCF524303:LCI524337 LMB524303:LME524337 LVX524303:LWA524337 MFT524303:MFW524337 MPP524303:MPS524337 MZL524303:MZO524337 NJH524303:NJK524337 NTD524303:NTG524337 OCZ524303:ODC524337 OMV524303:OMY524337 OWR524303:OWU524337 PGN524303:PGQ524337 PQJ524303:PQM524337 QAF524303:QAI524337 QKB524303:QKE524337 QTX524303:QUA524337 RDT524303:RDW524337 RNP524303:RNS524337 RXL524303:RXO524337 SHH524303:SHK524337 SRD524303:SRG524337 TAZ524303:TBC524337 TKV524303:TKY524337 TUR524303:TUU524337 UEN524303:UEQ524337 UOJ524303:UOM524337 UYF524303:UYI524337 VIB524303:VIE524337 VRX524303:VSA524337 WBT524303:WBW524337 WLP524303:WLS524337 WVL524303:WVO524337 D589839:G589873 IZ589839:JC589873 SV589839:SY589873 ACR589839:ACU589873 AMN589839:AMQ589873 AWJ589839:AWM589873 BGF589839:BGI589873 BQB589839:BQE589873 BZX589839:CAA589873 CJT589839:CJW589873 CTP589839:CTS589873 DDL589839:DDO589873 DNH589839:DNK589873 DXD589839:DXG589873 EGZ589839:EHC589873 EQV589839:EQY589873 FAR589839:FAU589873 FKN589839:FKQ589873 FUJ589839:FUM589873 GEF589839:GEI589873 GOB589839:GOE589873 GXX589839:GYA589873 HHT589839:HHW589873 HRP589839:HRS589873 IBL589839:IBO589873 ILH589839:ILK589873 IVD589839:IVG589873 JEZ589839:JFC589873 JOV589839:JOY589873 JYR589839:JYU589873 KIN589839:KIQ589873 KSJ589839:KSM589873 LCF589839:LCI589873 LMB589839:LME589873 LVX589839:LWA589873 MFT589839:MFW589873 MPP589839:MPS589873 MZL589839:MZO589873 NJH589839:NJK589873 NTD589839:NTG589873 OCZ589839:ODC589873 OMV589839:OMY589873 OWR589839:OWU589873 PGN589839:PGQ589873 PQJ589839:PQM589873 QAF589839:QAI589873 QKB589839:QKE589873 QTX589839:QUA589873 RDT589839:RDW589873 RNP589839:RNS589873 RXL589839:RXO589873 SHH589839:SHK589873 SRD589839:SRG589873 TAZ589839:TBC589873 TKV589839:TKY589873 TUR589839:TUU589873 UEN589839:UEQ589873 UOJ589839:UOM589873 UYF589839:UYI589873 VIB589839:VIE589873 VRX589839:VSA589873 WBT589839:WBW589873 WLP589839:WLS589873 WVL589839:WVO589873 D655375:G655409 IZ655375:JC655409 SV655375:SY655409 ACR655375:ACU655409 AMN655375:AMQ655409 AWJ655375:AWM655409 BGF655375:BGI655409 BQB655375:BQE655409 BZX655375:CAA655409 CJT655375:CJW655409 CTP655375:CTS655409 DDL655375:DDO655409 DNH655375:DNK655409 DXD655375:DXG655409 EGZ655375:EHC655409 EQV655375:EQY655409 FAR655375:FAU655409 FKN655375:FKQ655409 FUJ655375:FUM655409 GEF655375:GEI655409 GOB655375:GOE655409 GXX655375:GYA655409 HHT655375:HHW655409 HRP655375:HRS655409 IBL655375:IBO655409 ILH655375:ILK655409 IVD655375:IVG655409 JEZ655375:JFC655409 JOV655375:JOY655409 JYR655375:JYU655409 KIN655375:KIQ655409 KSJ655375:KSM655409 LCF655375:LCI655409 LMB655375:LME655409 LVX655375:LWA655409 MFT655375:MFW655409 MPP655375:MPS655409 MZL655375:MZO655409 NJH655375:NJK655409 NTD655375:NTG655409 OCZ655375:ODC655409 OMV655375:OMY655409 OWR655375:OWU655409 PGN655375:PGQ655409 PQJ655375:PQM655409 QAF655375:QAI655409 QKB655375:QKE655409 QTX655375:QUA655409 RDT655375:RDW655409 RNP655375:RNS655409 RXL655375:RXO655409 SHH655375:SHK655409 SRD655375:SRG655409 TAZ655375:TBC655409 TKV655375:TKY655409 TUR655375:TUU655409 UEN655375:UEQ655409 UOJ655375:UOM655409 UYF655375:UYI655409 VIB655375:VIE655409 VRX655375:VSA655409 WBT655375:WBW655409 WLP655375:WLS655409 WVL655375:WVO655409 D720911:G720945 IZ720911:JC720945 SV720911:SY720945 ACR720911:ACU720945 AMN720911:AMQ720945 AWJ720911:AWM720945 BGF720911:BGI720945 BQB720911:BQE720945 BZX720911:CAA720945 CJT720911:CJW720945 CTP720911:CTS720945 DDL720911:DDO720945 DNH720911:DNK720945 DXD720911:DXG720945 EGZ720911:EHC720945 EQV720911:EQY720945 FAR720911:FAU720945 FKN720911:FKQ720945 FUJ720911:FUM720945 GEF720911:GEI720945 GOB720911:GOE720945 GXX720911:GYA720945 HHT720911:HHW720945 HRP720911:HRS720945 IBL720911:IBO720945 ILH720911:ILK720945 IVD720911:IVG720945 JEZ720911:JFC720945 JOV720911:JOY720945 JYR720911:JYU720945 KIN720911:KIQ720945 KSJ720911:KSM720945 LCF720911:LCI720945 LMB720911:LME720945 LVX720911:LWA720945 MFT720911:MFW720945 MPP720911:MPS720945 MZL720911:MZO720945 NJH720911:NJK720945 NTD720911:NTG720945 OCZ720911:ODC720945 OMV720911:OMY720945 OWR720911:OWU720945 PGN720911:PGQ720945 PQJ720911:PQM720945 QAF720911:QAI720945 QKB720911:QKE720945 QTX720911:QUA720945 RDT720911:RDW720945 RNP720911:RNS720945 RXL720911:RXO720945 SHH720911:SHK720945 SRD720911:SRG720945 TAZ720911:TBC720945 TKV720911:TKY720945 TUR720911:TUU720945 UEN720911:UEQ720945 UOJ720911:UOM720945 UYF720911:UYI720945 VIB720911:VIE720945 VRX720911:VSA720945 WBT720911:WBW720945 WLP720911:WLS720945 WVL720911:WVO720945 D786447:G786481 IZ786447:JC786481 SV786447:SY786481 ACR786447:ACU786481 AMN786447:AMQ786481 AWJ786447:AWM786481 BGF786447:BGI786481 BQB786447:BQE786481 BZX786447:CAA786481 CJT786447:CJW786481 CTP786447:CTS786481 DDL786447:DDO786481 DNH786447:DNK786481 DXD786447:DXG786481 EGZ786447:EHC786481 EQV786447:EQY786481 FAR786447:FAU786481 FKN786447:FKQ786481 FUJ786447:FUM786481 GEF786447:GEI786481 GOB786447:GOE786481 GXX786447:GYA786481 HHT786447:HHW786481 HRP786447:HRS786481 IBL786447:IBO786481 ILH786447:ILK786481 IVD786447:IVG786481 JEZ786447:JFC786481 JOV786447:JOY786481 JYR786447:JYU786481 KIN786447:KIQ786481 KSJ786447:KSM786481 LCF786447:LCI786481 LMB786447:LME786481 LVX786447:LWA786481 MFT786447:MFW786481 MPP786447:MPS786481 MZL786447:MZO786481 NJH786447:NJK786481 NTD786447:NTG786481 OCZ786447:ODC786481 OMV786447:OMY786481 OWR786447:OWU786481 PGN786447:PGQ786481 PQJ786447:PQM786481 QAF786447:QAI786481 QKB786447:QKE786481 QTX786447:QUA786481 RDT786447:RDW786481 RNP786447:RNS786481 RXL786447:RXO786481 SHH786447:SHK786481 SRD786447:SRG786481 TAZ786447:TBC786481 TKV786447:TKY786481 TUR786447:TUU786481 UEN786447:UEQ786481 UOJ786447:UOM786481 UYF786447:UYI786481 VIB786447:VIE786481 VRX786447:VSA786481 WBT786447:WBW786481 WLP786447:WLS786481 WVL786447:WVO786481 D851983:G852017 IZ851983:JC852017 SV851983:SY852017 ACR851983:ACU852017 AMN851983:AMQ852017 AWJ851983:AWM852017 BGF851983:BGI852017 BQB851983:BQE852017 BZX851983:CAA852017 CJT851983:CJW852017 CTP851983:CTS852017 DDL851983:DDO852017 DNH851983:DNK852017 DXD851983:DXG852017 EGZ851983:EHC852017 EQV851983:EQY852017 FAR851983:FAU852017 FKN851983:FKQ852017 FUJ851983:FUM852017 GEF851983:GEI852017 GOB851983:GOE852017 GXX851983:GYA852017 HHT851983:HHW852017 HRP851983:HRS852017 IBL851983:IBO852017 ILH851983:ILK852017 IVD851983:IVG852017 JEZ851983:JFC852017 JOV851983:JOY852017 JYR851983:JYU852017 KIN851983:KIQ852017 KSJ851983:KSM852017 LCF851983:LCI852017 LMB851983:LME852017 LVX851983:LWA852017 MFT851983:MFW852017 MPP851983:MPS852017 MZL851983:MZO852017 NJH851983:NJK852017 NTD851983:NTG852017 OCZ851983:ODC852017 OMV851983:OMY852017 OWR851983:OWU852017 PGN851983:PGQ852017 PQJ851983:PQM852017 QAF851983:QAI852017 QKB851983:QKE852017 QTX851983:QUA852017 RDT851983:RDW852017 RNP851983:RNS852017 RXL851983:RXO852017 SHH851983:SHK852017 SRD851983:SRG852017 TAZ851983:TBC852017 TKV851983:TKY852017 TUR851983:TUU852017 UEN851983:UEQ852017 UOJ851983:UOM852017 UYF851983:UYI852017 VIB851983:VIE852017 VRX851983:VSA852017 WBT851983:WBW852017 WLP851983:WLS852017 WVL851983:WVO852017 D917519:G917553 IZ917519:JC917553 SV917519:SY917553 ACR917519:ACU917553 AMN917519:AMQ917553 AWJ917519:AWM917553 BGF917519:BGI917553 BQB917519:BQE917553 BZX917519:CAA917553 CJT917519:CJW917553 CTP917519:CTS917553 DDL917519:DDO917553 DNH917519:DNK917553 DXD917519:DXG917553 EGZ917519:EHC917553 EQV917519:EQY917553 FAR917519:FAU917553 FKN917519:FKQ917553 FUJ917519:FUM917553 GEF917519:GEI917553 GOB917519:GOE917553 GXX917519:GYA917553 HHT917519:HHW917553 HRP917519:HRS917553 IBL917519:IBO917553 ILH917519:ILK917553 IVD917519:IVG917553 JEZ917519:JFC917553 JOV917519:JOY917553 JYR917519:JYU917553 KIN917519:KIQ917553 KSJ917519:KSM917553 LCF917519:LCI917553 LMB917519:LME917553 LVX917519:LWA917553 MFT917519:MFW917553 MPP917519:MPS917553 MZL917519:MZO917553 NJH917519:NJK917553 NTD917519:NTG917553 OCZ917519:ODC917553 OMV917519:OMY917553 OWR917519:OWU917553 PGN917519:PGQ917553 PQJ917519:PQM917553 QAF917519:QAI917553 QKB917519:QKE917553 QTX917519:QUA917553 RDT917519:RDW917553 RNP917519:RNS917553 RXL917519:RXO917553 SHH917519:SHK917553 SRD917519:SRG917553 TAZ917519:TBC917553 TKV917519:TKY917553 TUR917519:TUU917553 UEN917519:UEQ917553 UOJ917519:UOM917553 UYF917519:UYI917553 VIB917519:VIE917553 VRX917519:VSA917553 WBT917519:WBW917553 WLP917519:WLS917553 WVL917519:WVO917553 D983055:G983089 IZ983055:JC983089 SV983055:SY983089 ACR983055:ACU983089 AMN983055:AMQ983089 AWJ983055:AWM983089 BGF983055:BGI983089 BQB983055:BQE983089 BZX983055:CAA983089 CJT983055:CJW983089 CTP983055:CTS983089 DDL983055:DDO983089 DNH983055:DNK983089 DXD983055:DXG983089 EGZ983055:EHC983089 EQV983055:EQY983089 FAR983055:FAU983089 FKN983055:FKQ983089 FUJ983055:FUM983089 GEF983055:GEI983089 GOB983055:GOE983089 GXX983055:GYA983089 HHT983055:HHW983089 HRP983055:HRS983089 IBL983055:IBO983089 ILH983055:ILK983089 IVD983055:IVG983089 JEZ983055:JFC983089 JOV983055:JOY983089 JYR983055:JYU983089 KIN983055:KIQ983089 KSJ983055:KSM983089 LCF983055:LCI983089 LMB983055:LME983089 LVX983055:LWA983089 MFT983055:MFW983089 MPP983055:MPS983089 MZL983055:MZO983089 NJH983055:NJK983089 NTD983055:NTG983089 OCZ983055:ODC983089 OMV983055:OMY983089 OWR983055:OWU983089 PGN983055:PGQ983089 PQJ983055:PQM983089 QAF983055:QAI983089 QKB983055:QKE983089 QTX983055:QUA983089 RDT983055:RDW983089 RNP983055:RNS983089 RXL983055:RXO983089 SHH983055:SHK983089 SRD983055:SRG983089 TAZ983055:TBC983089 TKV983055:TKY983089 TUR983055:TUU983089 UEN983055:UEQ983089 UOJ983055:UOM983089 UYF983055:UYI983089 VIB983055:VIE983089 VRX983055:VSA983089 WBT983055:WBW983089 WLP983055:WLS983089 WVL983055:WVO983089 T9:T15 JP9:JP15 TL9:TL15 ADH9:ADH15 AND9:AND15 AWZ9:AWZ15 BGV9:BGV15 BQR9:BQR15 CAN9:CAN15 CKJ9:CKJ15 CUF9:CUF15 DEB9:DEB15 DNX9:DNX15 DXT9:DXT15 EHP9:EHP15 ERL9:ERL15 FBH9:FBH15 FLD9:FLD15 FUZ9:FUZ15 GEV9:GEV15 GOR9:GOR15 GYN9:GYN15 HIJ9:HIJ15 HSF9:HSF15 ICB9:ICB15 ILX9:ILX15 IVT9:IVT15 JFP9:JFP15 JPL9:JPL15 JZH9:JZH15 KJD9:KJD15 KSZ9:KSZ15 LCV9:LCV15 LMR9:LMR15 LWN9:LWN15 MGJ9:MGJ15 MQF9:MQF15 NAB9:NAB15 NJX9:NJX15 NTT9:NTT15 ODP9:ODP15 ONL9:ONL15 OXH9:OXH15 PHD9:PHD15 PQZ9:PQZ15 QAV9:QAV15 QKR9:QKR15 QUN9:QUN15 REJ9:REJ15 ROF9:ROF15 RYB9:RYB15 SHX9:SHX15 SRT9:SRT15 TBP9:TBP15 TLL9:TLL15 TVH9:TVH15 UFD9:UFD15 UOZ9:UOZ15 UYV9:UYV15 VIR9:VIR15 VSN9:VSN15 WCJ9:WCJ15 WMF9:WMF15 WWB9:WWB15 W65555:W65561 JS65555:JS65561 TO65555:TO65561 ADK65555:ADK65561 ANG65555:ANG65561 AXC65555:AXC65561 BGY65555:BGY65561 BQU65555:BQU65561 CAQ65555:CAQ65561 CKM65555:CKM65561 CUI65555:CUI65561 DEE65555:DEE65561 DOA65555:DOA65561 DXW65555:DXW65561 EHS65555:EHS65561 ERO65555:ERO65561 FBK65555:FBK65561 FLG65555:FLG65561 FVC65555:FVC65561 GEY65555:GEY65561 GOU65555:GOU65561 GYQ65555:GYQ65561 HIM65555:HIM65561 HSI65555:HSI65561 ICE65555:ICE65561 IMA65555:IMA65561 IVW65555:IVW65561 JFS65555:JFS65561 JPO65555:JPO65561 JZK65555:JZK65561 KJG65555:KJG65561 KTC65555:KTC65561 LCY65555:LCY65561 LMU65555:LMU65561 LWQ65555:LWQ65561 MGM65555:MGM65561 MQI65555:MQI65561 NAE65555:NAE65561 NKA65555:NKA65561 NTW65555:NTW65561 ODS65555:ODS65561 ONO65555:ONO65561 OXK65555:OXK65561 PHG65555:PHG65561 PRC65555:PRC65561 QAY65555:QAY65561 QKU65555:QKU65561 QUQ65555:QUQ65561 REM65555:REM65561 ROI65555:ROI65561 RYE65555:RYE65561 SIA65555:SIA65561 SRW65555:SRW65561 TBS65555:TBS65561 TLO65555:TLO65561 TVK65555:TVK65561 UFG65555:UFG65561 UPC65555:UPC65561 UYY65555:UYY65561 VIU65555:VIU65561 VSQ65555:VSQ65561 WCM65555:WCM65561 WMI65555:WMI65561 WWE65555:WWE65561 W131091:W131097 JS131091:JS131097 TO131091:TO131097 ADK131091:ADK131097 ANG131091:ANG131097 AXC131091:AXC131097 BGY131091:BGY131097 BQU131091:BQU131097 CAQ131091:CAQ131097 CKM131091:CKM131097 CUI131091:CUI131097 DEE131091:DEE131097 DOA131091:DOA131097 DXW131091:DXW131097 EHS131091:EHS131097 ERO131091:ERO131097 FBK131091:FBK131097 FLG131091:FLG131097 FVC131091:FVC131097 GEY131091:GEY131097 GOU131091:GOU131097 GYQ131091:GYQ131097 HIM131091:HIM131097 HSI131091:HSI131097 ICE131091:ICE131097 IMA131091:IMA131097 IVW131091:IVW131097 JFS131091:JFS131097 JPO131091:JPO131097 JZK131091:JZK131097 KJG131091:KJG131097 KTC131091:KTC131097 LCY131091:LCY131097 LMU131091:LMU131097 LWQ131091:LWQ131097 MGM131091:MGM131097 MQI131091:MQI131097 NAE131091:NAE131097 NKA131091:NKA131097 NTW131091:NTW131097 ODS131091:ODS131097 ONO131091:ONO131097 OXK131091:OXK131097 PHG131091:PHG131097 PRC131091:PRC131097 QAY131091:QAY131097 QKU131091:QKU131097 QUQ131091:QUQ131097 REM131091:REM131097 ROI131091:ROI131097 RYE131091:RYE131097 SIA131091:SIA131097 SRW131091:SRW131097 TBS131091:TBS131097 TLO131091:TLO131097 TVK131091:TVK131097 UFG131091:UFG131097 UPC131091:UPC131097 UYY131091:UYY131097 VIU131091:VIU131097 VSQ131091:VSQ131097 WCM131091:WCM131097 WMI131091:WMI131097 WWE131091:WWE131097 W196627:W196633 JS196627:JS196633 TO196627:TO196633 ADK196627:ADK196633 ANG196627:ANG196633 AXC196627:AXC196633 BGY196627:BGY196633 BQU196627:BQU196633 CAQ196627:CAQ196633 CKM196627:CKM196633 CUI196627:CUI196633 DEE196627:DEE196633 DOA196627:DOA196633 DXW196627:DXW196633 EHS196627:EHS196633 ERO196627:ERO196633 FBK196627:FBK196633 FLG196627:FLG196633 FVC196627:FVC196633 GEY196627:GEY196633 GOU196627:GOU196633 GYQ196627:GYQ196633 HIM196627:HIM196633 HSI196627:HSI196633 ICE196627:ICE196633 IMA196627:IMA196633 IVW196627:IVW196633 JFS196627:JFS196633 JPO196627:JPO196633 JZK196627:JZK196633 KJG196627:KJG196633 KTC196627:KTC196633 LCY196627:LCY196633 LMU196627:LMU196633 LWQ196627:LWQ196633 MGM196627:MGM196633 MQI196627:MQI196633 NAE196627:NAE196633 NKA196627:NKA196633 NTW196627:NTW196633 ODS196627:ODS196633 ONO196627:ONO196633 OXK196627:OXK196633 PHG196627:PHG196633 PRC196627:PRC196633 QAY196627:QAY196633 QKU196627:QKU196633 QUQ196627:QUQ196633 REM196627:REM196633 ROI196627:ROI196633 RYE196627:RYE196633 SIA196627:SIA196633 SRW196627:SRW196633 TBS196627:TBS196633 TLO196627:TLO196633 TVK196627:TVK196633 UFG196627:UFG196633 UPC196627:UPC196633 UYY196627:UYY196633 VIU196627:VIU196633 VSQ196627:VSQ196633 WCM196627:WCM196633 WMI196627:WMI196633 WWE196627:WWE196633 W262163:W262169 JS262163:JS262169 TO262163:TO262169 ADK262163:ADK262169 ANG262163:ANG262169 AXC262163:AXC262169 BGY262163:BGY262169 BQU262163:BQU262169 CAQ262163:CAQ262169 CKM262163:CKM262169 CUI262163:CUI262169 DEE262163:DEE262169 DOA262163:DOA262169 DXW262163:DXW262169 EHS262163:EHS262169 ERO262163:ERO262169 FBK262163:FBK262169 FLG262163:FLG262169 FVC262163:FVC262169 GEY262163:GEY262169 GOU262163:GOU262169 GYQ262163:GYQ262169 HIM262163:HIM262169 HSI262163:HSI262169 ICE262163:ICE262169 IMA262163:IMA262169 IVW262163:IVW262169 JFS262163:JFS262169 JPO262163:JPO262169 JZK262163:JZK262169 KJG262163:KJG262169 KTC262163:KTC262169 LCY262163:LCY262169 LMU262163:LMU262169 LWQ262163:LWQ262169 MGM262163:MGM262169 MQI262163:MQI262169 NAE262163:NAE262169 NKA262163:NKA262169 NTW262163:NTW262169 ODS262163:ODS262169 ONO262163:ONO262169 OXK262163:OXK262169 PHG262163:PHG262169 PRC262163:PRC262169 QAY262163:QAY262169 QKU262163:QKU262169 QUQ262163:QUQ262169 REM262163:REM262169 ROI262163:ROI262169 RYE262163:RYE262169 SIA262163:SIA262169 SRW262163:SRW262169 TBS262163:TBS262169 TLO262163:TLO262169 TVK262163:TVK262169 UFG262163:UFG262169 UPC262163:UPC262169 UYY262163:UYY262169 VIU262163:VIU262169 VSQ262163:VSQ262169 WCM262163:WCM262169 WMI262163:WMI262169 WWE262163:WWE262169 W327699:W327705 JS327699:JS327705 TO327699:TO327705 ADK327699:ADK327705 ANG327699:ANG327705 AXC327699:AXC327705 BGY327699:BGY327705 BQU327699:BQU327705 CAQ327699:CAQ327705 CKM327699:CKM327705 CUI327699:CUI327705 DEE327699:DEE327705 DOA327699:DOA327705 DXW327699:DXW327705 EHS327699:EHS327705 ERO327699:ERO327705 FBK327699:FBK327705 FLG327699:FLG327705 FVC327699:FVC327705 GEY327699:GEY327705 GOU327699:GOU327705 GYQ327699:GYQ327705 HIM327699:HIM327705 HSI327699:HSI327705 ICE327699:ICE327705 IMA327699:IMA327705 IVW327699:IVW327705 JFS327699:JFS327705 JPO327699:JPO327705 JZK327699:JZK327705 KJG327699:KJG327705 KTC327699:KTC327705 LCY327699:LCY327705 LMU327699:LMU327705 LWQ327699:LWQ327705 MGM327699:MGM327705 MQI327699:MQI327705 NAE327699:NAE327705 NKA327699:NKA327705 NTW327699:NTW327705 ODS327699:ODS327705 ONO327699:ONO327705 OXK327699:OXK327705 PHG327699:PHG327705 PRC327699:PRC327705 QAY327699:QAY327705 QKU327699:QKU327705 QUQ327699:QUQ327705 REM327699:REM327705 ROI327699:ROI327705 RYE327699:RYE327705 SIA327699:SIA327705 SRW327699:SRW327705 TBS327699:TBS327705 TLO327699:TLO327705 TVK327699:TVK327705 UFG327699:UFG327705 UPC327699:UPC327705 UYY327699:UYY327705 VIU327699:VIU327705 VSQ327699:VSQ327705 WCM327699:WCM327705 WMI327699:WMI327705 WWE327699:WWE327705 W393235:W393241 JS393235:JS393241 TO393235:TO393241 ADK393235:ADK393241 ANG393235:ANG393241 AXC393235:AXC393241 BGY393235:BGY393241 BQU393235:BQU393241 CAQ393235:CAQ393241 CKM393235:CKM393241 CUI393235:CUI393241 DEE393235:DEE393241 DOA393235:DOA393241 DXW393235:DXW393241 EHS393235:EHS393241 ERO393235:ERO393241 FBK393235:FBK393241 FLG393235:FLG393241 FVC393235:FVC393241 GEY393235:GEY393241 GOU393235:GOU393241 GYQ393235:GYQ393241 HIM393235:HIM393241 HSI393235:HSI393241 ICE393235:ICE393241 IMA393235:IMA393241 IVW393235:IVW393241 JFS393235:JFS393241 JPO393235:JPO393241 JZK393235:JZK393241 KJG393235:KJG393241 KTC393235:KTC393241 LCY393235:LCY393241 LMU393235:LMU393241 LWQ393235:LWQ393241 MGM393235:MGM393241 MQI393235:MQI393241 NAE393235:NAE393241 NKA393235:NKA393241 NTW393235:NTW393241 ODS393235:ODS393241 ONO393235:ONO393241 OXK393235:OXK393241 PHG393235:PHG393241 PRC393235:PRC393241 QAY393235:QAY393241 QKU393235:QKU393241 QUQ393235:QUQ393241 REM393235:REM393241 ROI393235:ROI393241 RYE393235:RYE393241 SIA393235:SIA393241 SRW393235:SRW393241 TBS393235:TBS393241 TLO393235:TLO393241 TVK393235:TVK393241 UFG393235:UFG393241 UPC393235:UPC393241 UYY393235:UYY393241 VIU393235:VIU393241 VSQ393235:VSQ393241 WCM393235:WCM393241 WMI393235:WMI393241 WWE393235:WWE393241 W458771:W458777 JS458771:JS458777 TO458771:TO458777 ADK458771:ADK458777 ANG458771:ANG458777 AXC458771:AXC458777 BGY458771:BGY458777 BQU458771:BQU458777 CAQ458771:CAQ458777 CKM458771:CKM458777 CUI458771:CUI458777 DEE458771:DEE458777 DOA458771:DOA458777 DXW458771:DXW458777 EHS458771:EHS458777 ERO458771:ERO458777 FBK458771:FBK458777 FLG458771:FLG458777 FVC458771:FVC458777 GEY458771:GEY458777 GOU458771:GOU458777 GYQ458771:GYQ458777 HIM458771:HIM458777 HSI458771:HSI458777 ICE458771:ICE458777 IMA458771:IMA458777 IVW458771:IVW458777 JFS458771:JFS458777 JPO458771:JPO458777 JZK458771:JZK458777 KJG458771:KJG458777 KTC458771:KTC458777 LCY458771:LCY458777 LMU458771:LMU458777 LWQ458771:LWQ458777 MGM458771:MGM458777 MQI458771:MQI458777 NAE458771:NAE458777 NKA458771:NKA458777 NTW458771:NTW458777 ODS458771:ODS458777 ONO458771:ONO458777 OXK458771:OXK458777 PHG458771:PHG458777 PRC458771:PRC458777 QAY458771:QAY458777 QKU458771:QKU458777 QUQ458771:QUQ458777 REM458771:REM458777 ROI458771:ROI458777 RYE458771:RYE458777 SIA458771:SIA458777 SRW458771:SRW458777 TBS458771:TBS458777 TLO458771:TLO458777 TVK458771:TVK458777 UFG458771:UFG458777 UPC458771:UPC458777 UYY458771:UYY458777 VIU458771:VIU458777 VSQ458771:VSQ458777 WCM458771:WCM458777 WMI458771:WMI458777 WWE458771:WWE458777 W524307:W524313 JS524307:JS524313 TO524307:TO524313 ADK524307:ADK524313 ANG524307:ANG524313 AXC524307:AXC524313 BGY524307:BGY524313 BQU524307:BQU524313 CAQ524307:CAQ524313 CKM524307:CKM524313 CUI524307:CUI524313 DEE524307:DEE524313 DOA524307:DOA524313 DXW524307:DXW524313 EHS524307:EHS524313 ERO524307:ERO524313 FBK524307:FBK524313 FLG524307:FLG524313 FVC524307:FVC524313 GEY524307:GEY524313 GOU524307:GOU524313 GYQ524307:GYQ524313 HIM524307:HIM524313 HSI524307:HSI524313 ICE524307:ICE524313 IMA524307:IMA524313 IVW524307:IVW524313 JFS524307:JFS524313 JPO524307:JPO524313 JZK524307:JZK524313 KJG524307:KJG524313 KTC524307:KTC524313 LCY524307:LCY524313 LMU524307:LMU524313 LWQ524307:LWQ524313 MGM524307:MGM524313 MQI524307:MQI524313 NAE524307:NAE524313 NKA524307:NKA524313 NTW524307:NTW524313 ODS524307:ODS524313 ONO524307:ONO524313 OXK524307:OXK524313 PHG524307:PHG524313 PRC524307:PRC524313 QAY524307:QAY524313 QKU524307:QKU524313 QUQ524307:QUQ524313 REM524307:REM524313 ROI524307:ROI524313 RYE524307:RYE524313 SIA524307:SIA524313 SRW524307:SRW524313 TBS524307:TBS524313 TLO524307:TLO524313 TVK524307:TVK524313 UFG524307:UFG524313 UPC524307:UPC524313 UYY524307:UYY524313 VIU524307:VIU524313 VSQ524307:VSQ524313 WCM524307:WCM524313 WMI524307:WMI524313 WWE524307:WWE524313 W589843:W589849 JS589843:JS589849 TO589843:TO589849 ADK589843:ADK589849 ANG589843:ANG589849 AXC589843:AXC589849 BGY589843:BGY589849 BQU589843:BQU589849 CAQ589843:CAQ589849 CKM589843:CKM589849 CUI589843:CUI589849 DEE589843:DEE589849 DOA589843:DOA589849 DXW589843:DXW589849 EHS589843:EHS589849 ERO589843:ERO589849 FBK589843:FBK589849 FLG589843:FLG589849 FVC589843:FVC589849 GEY589843:GEY589849 GOU589843:GOU589849 GYQ589843:GYQ589849 HIM589843:HIM589849 HSI589843:HSI589849 ICE589843:ICE589849 IMA589843:IMA589849 IVW589843:IVW589849 JFS589843:JFS589849 JPO589843:JPO589849 JZK589843:JZK589849 KJG589843:KJG589849 KTC589843:KTC589849 LCY589843:LCY589849 LMU589843:LMU589849 LWQ589843:LWQ589849 MGM589843:MGM589849 MQI589843:MQI589849 NAE589843:NAE589849 NKA589843:NKA589849 NTW589843:NTW589849 ODS589843:ODS589849 ONO589843:ONO589849 OXK589843:OXK589849 PHG589843:PHG589849 PRC589843:PRC589849 QAY589843:QAY589849 QKU589843:QKU589849 QUQ589843:QUQ589849 REM589843:REM589849 ROI589843:ROI589849 RYE589843:RYE589849 SIA589843:SIA589849 SRW589843:SRW589849 TBS589843:TBS589849 TLO589843:TLO589849 TVK589843:TVK589849 UFG589843:UFG589849 UPC589843:UPC589849 UYY589843:UYY589849 VIU589843:VIU589849 VSQ589843:VSQ589849 WCM589843:WCM589849 WMI589843:WMI589849 WWE589843:WWE589849 W655379:W655385 JS655379:JS655385 TO655379:TO655385 ADK655379:ADK655385 ANG655379:ANG655385 AXC655379:AXC655385 BGY655379:BGY655385 BQU655379:BQU655385 CAQ655379:CAQ655385 CKM655379:CKM655385 CUI655379:CUI655385 DEE655379:DEE655385 DOA655379:DOA655385 DXW655379:DXW655385 EHS655379:EHS655385 ERO655379:ERO655385 FBK655379:FBK655385 FLG655379:FLG655385 FVC655379:FVC655385 GEY655379:GEY655385 GOU655379:GOU655385 GYQ655379:GYQ655385 HIM655379:HIM655385 HSI655379:HSI655385 ICE655379:ICE655385 IMA655379:IMA655385 IVW655379:IVW655385 JFS655379:JFS655385 JPO655379:JPO655385 JZK655379:JZK655385 KJG655379:KJG655385 KTC655379:KTC655385 LCY655379:LCY655385 LMU655379:LMU655385 LWQ655379:LWQ655385 MGM655379:MGM655385 MQI655379:MQI655385 NAE655379:NAE655385 NKA655379:NKA655385 NTW655379:NTW655385 ODS655379:ODS655385 ONO655379:ONO655385 OXK655379:OXK655385 PHG655379:PHG655385 PRC655379:PRC655385 QAY655379:QAY655385 QKU655379:QKU655385 QUQ655379:QUQ655385 REM655379:REM655385 ROI655379:ROI655385 RYE655379:RYE655385 SIA655379:SIA655385 SRW655379:SRW655385 TBS655379:TBS655385 TLO655379:TLO655385 TVK655379:TVK655385 UFG655379:UFG655385 UPC655379:UPC655385 UYY655379:UYY655385 VIU655379:VIU655385 VSQ655379:VSQ655385 WCM655379:WCM655385 WMI655379:WMI655385 WWE655379:WWE655385 W720915:W720921 JS720915:JS720921 TO720915:TO720921 ADK720915:ADK720921 ANG720915:ANG720921 AXC720915:AXC720921 BGY720915:BGY720921 BQU720915:BQU720921 CAQ720915:CAQ720921 CKM720915:CKM720921 CUI720915:CUI720921 DEE720915:DEE720921 DOA720915:DOA720921 DXW720915:DXW720921 EHS720915:EHS720921 ERO720915:ERO720921 FBK720915:FBK720921 FLG720915:FLG720921 FVC720915:FVC720921 GEY720915:GEY720921 GOU720915:GOU720921 GYQ720915:GYQ720921 HIM720915:HIM720921 HSI720915:HSI720921 ICE720915:ICE720921 IMA720915:IMA720921 IVW720915:IVW720921 JFS720915:JFS720921 JPO720915:JPO720921 JZK720915:JZK720921 KJG720915:KJG720921 KTC720915:KTC720921 LCY720915:LCY720921 LMU720915:LMU720921 LWQ720915:LWQ720921 MGM720915:MGM720921 MQI720915:MQI720921 NAE720915:NAE720921 NKA720915:NKA720921 NTW720915:NTW720921 ODS720915:ODS720921 ONO720915:ONO720921 OXK720915:OXK720921 PHG720915:PHG720921 PRC720915:PRC720921 QAY720915:QAY720921 QKU720915:QKU720921 QUQ720915:QUQ720921 REM720915:REM720921 ROI720915:ROI720921 RYE720915:RYE720921 SIA720915:SIA720921 SRW720915:SRW720921 TBS720915:TBS720921 TLO720915:TLO720921 TVK720915:TVK720921 UFG720915:UFG720921 UPC720915:UPC720921 UYY720915:UYY720921 VIU720915:VIU720921 VSQ720915:VSQ720921 WCM720915:WCM720921 WMI720915:WMI720921 WWE720915:WWE720921 W786451:W786457 JS786451:JS786457 TO786451:TO786457 ADK786451:ADK786457 ANG786451:ANG786457 AXC786451:AXC786457 BGY786451:BGY786457 BQU786451:BQU786457 CAQ786451:CAQ786457 CKM786451:CKM786457 CUI786451:CUI786457 DEE786451:DEE786457 DOA786451:DOA786457 DXW786451:DXW786457 EHS786451:EHS786457 ERO786451:ERO786457 FBK786451:FBK786457 FLG786451:FLG786457 FVC786451:FVC786457 GEY786451:GEY786457 GOU786451:GOU786457 GYQ786451:GYQ786457 HIM786451:HIM786457 HSI786451:HSI786457 ICE786451:ICE786457 IMA786451:IMA786457 IVW786451:IVW786457 JFS786451:JFS786457 JPO786451:JPO786457 JZK786451:JZK786457 KJG786451:KJG786457 KTC786451:KTC786457 LCY786451:LCY786457 LMU786451:LMU786457 LWQ786451:LWQ786457 MGM786451:MGM786457 MQI786451:MQI786457 NAE786451:NAE786457 NKA786451:NKA786457 NTW786451:NTW786457 ODS786451:ODS786457 ONO786451:ONO786457 OXK786451:OXK786457 PHG786451:PHG786457 PRC786451:PRC786457 QAY786451:QAY786457 QKU786451:QKU786457 QUQ786451:QUQ786457 REM786451:REM786457 ROI786451:ROI786457 RYE786451:RYE786457 SIA786451:SIA786457 SRW786451:SRW786457 TBS786451:TBS786457 TLO786451:TLO786457 TVK786451:TVK786457 UFG786451:UFG786457 UPC786451:UPC786457 UYY786451:UYY786457 VIU786451:VIU786457 VSQ786451:VSQ786457 WCM786451:WCM786457 WMI786451:WMI786457 WWE786451:WWE786457 W851987:W851993 JS851987:JS851993 TO851987:TO851993 ADK851987:ADK851993 ANG851987:ANG851993 AXC851987:AXC851993 BGY851987:BGY851993 BQU851987:BQU851993 CAQ851987:CAQ851993 CKM851987:CKM851993 CUI851987:CUI851993 DEE851987:DEE851993 DOA851987:DOA851993 DXW851987:DXW851993 EHS851987:EHS851993 ERO851987:ERO851993 FBK851987:FBK851993 FLG851987:FLG851993 FVC851987:FVC851993 GEY851987:GEY851993 GOU851987:GOU851993 GYQ851987:GYQ851993 HIM851987:HIM851993 HSI851987:HSI851993 ICE851987:ICE851993 IMA851987:IMA851993 IVW851987:IVW851993 JFS851987:JFS851993 JPO851987:JPO851993 JZK851987:JZK851993 KJG851987:KJG851993 KTC851987:KTC851993 LCY851987:LCY851993 LMU851987:LMU851993 LWQ851987:LWQ851993 MGM851987:MGM851993 MQI851987:MQI851993 NAE851987:NAE851993 NKA851987:NKA851993 NTW851987:NTW851993 ODS851987:ODS851993 ONO851987:ONO851993 OXK851987:OXK851993 PHG851987:PHG851993 PRC851987:PRC851993 QAY851987:QAY851993 QKU851987:QKU851993 QUQ851987:QUQ851993 REM851987:REM851993 ROI851987:ROI851993 RYE851987:RYE851993 SIA851987:SIA851993 SRW851987:SRW851993 TBS851987:TBS851993 TLO851987:TLO851993 TVK851987:TVK851993 UFG851987:UFG851993 UPC851987:UPC851993 UYY851987:UYY851993 VIU851987:VIU851993 VSQ851987:VSQ851993 WCM851987:WCM851993 WMI851987:WMI851993 WWE851987:WWE851993 W917523:W917529 JS917523:JS917529 TO917523:TO917529 ADK917523:ADK917529 ANG917523:ANG917529 AXC917523:AXC917529 BGY917523:BGY917529 BQU917523:BQU917529 CAQ917523:CAQ917529 CKM917523:CKM917529 CUI917523:CUI917529 DEE917523:DEE917529 DOA917523:DOA917529 DXW917523:DXW917529 EHS917523:EHS917529 ERO917523:ERO917529 FBK917523:FBK917529 FLG917523:FLG917529 FVC917523:FVC917529 GEY917523:GEY917529 GOU917523:GOU917529 GYQ917523:GYQ917529 HIM917523:HIM917529 HSI917523:HSI917529 ICE917523:ICE917529 IMA917523:IMA917529 IVW917523:IVW917529 JFS917523:JFS917529 JPO917523:JPO917529 JZK917523:JZK917529 KJG917523:KJG917529 KTC917523:KTC917529 LCY917523:LCY917529 LMU917523:LMU917529 LWQ917523:LWQ917529 MGM917523:MGM917529 MQI917523:MQI917529 NAE917523:NAE917529 NKA917523:NKA917529 NTW917523:NTW917529 ODS917523:ODS917529 ONO917523:ONO917529 OXK917523:OXK917529 PHG917523:PHG917529 PRC917523:PRC917529 QAY917523:QAY917529 QKU917523:QKU917529 QUQ917523:QUQ917529 REM917523:REM917529 ROI917523:ROI917529 RYE917523:RYE917529 SIA917523:SIA917529 SRW917523:SRW917529 TBS917523:TBS917529 TLO917523:TLO917529 TVK917523:TVK917529 UFG917523:UFG917529 UPC917523:UPC917529 UYY917523:UYY917529 VIU917523:VIU917529 VSQ917523:VSQ917529 WCM917523:WCM917529 WMI917523:WMI917529 WWE917523:WWE917529 W983059:W983065 JS983059:JS983065 TO983059:TO983065 ADK983059:ADK983065 ANG983059:ANG983065 AXC983059:AXC983065 BGY983059:BGY983065 BQU983059:BQU983065 CAQ983059:CAQ983065 CKM983059:CKM983065 CUI983059:CUI983065 DEE983059:DEE983065 DOA983059:DOA983065 DXW983059:DXW983065 EHS983059:EHS983065 ERO983059:ERO983065 FBK983059:FBK983065 FLG983059:FLG983065 FVC983059:FVC983065 GEY983059:GEY983065 GOU983059:GOU983065 GYQ983059:GYQ983065 HIM983059:HIM983065 HSI983059:HSI983065 ICE983059:ICE983065 IMA983059:IMA983065 IVW983059:IVW983065 JFS983059:JFS983065 JPO983059:JPO983065 JZK983059:JZK983065 KJG983059:KJG983065 KTC983059:KTC983065 LCY983059:LCY983065 LMU983059:LMU983065 LWQ983059:LWQ983065 MGM983059:MGM983065 MQI983059:MQI983065 NAE983059:NAE983065 NKA983059:NKA983065 NTW983059:NTW983065 ODS983059:ODS983065 ONO983059:ONO983065 OXK983059:OXK983065 PHG983059:PHG983065 PRC983059:PRC983065 QAY983059:QAY983065 QKU983059:QKU983065 QUQ983059:QUQ983065 REM983059:REM983065 ROI983059:ROI983065 RYE983059:RYE983065 SIA983059:SIA983065 SRW983059:SRW983065 TBS983059:TBS983065 TLO983059:TLO983065 TVK983059:TVK983065 UFG983059:UFG983065 UPC983059:UPC983065 UYY983059:UYY983065 VIU983059:VIU983065 VSQ983059:VSQ983065 WCM983059:WCM983065 WMI983059:WMI983065 WWE983059:WWE983065 WWI983055:WWL983089 JT5:JW49 TP5:TS49 ADL5:ADO49 ANH5:ANK49 AXD5:AXG49 BGZ5:BHC49 BQV5:BQY49 CAR5:CAU49 CKN5:CKQ49 CUJ5:CUM49 DEF5:DEI49 DOB5:DOE49 DXX5:DYA49 EHT5:EHW49 ERP5:ERS49 FBL5:FBO49 FLH5:FLK49 FVD5:FVG49 GEZ5:GFC49 GOV5:GOY49 GYR5:GYU49 HIN5:HIQ49 HSJ5:HSM49 ICF5:ICI49 IMB5:IME49 IVX5:IWA49 JFT5:JFW49 JPP5:JPS49 JZL5:JZO49 KJH5:KJK49 KTD5:KTG49 LCZ5:LDC49 LMV5:LMY49 LWR5:LWU49 MGN5:MGQ49 MQJ5:MQM49 NAF5:NAI49 NKB5:NKE49 NTX5:NUA49 ODT5:ODW49 ONP5:ONS49 OXL5:OXO49 PHH5:PHK49 PRD5:PRG49 QAZ5:QBC49 QKV5:QKY49 QUR5:QUU49 REN5:REQ49 ROJ5:ROM49 RYF5:RYI49 SIB5:SIE49 SRX5:SSA49 TBT5:TBW49 TLP5:TLS49 TVL5:TVO49 UFH5:UFK49 UPD5:UPG49 UYZ5:UZC49 VIV5:VIY49 VSR5:VSU49 WCN5:WCQ49 WMJ5:WMM49 WWF5:WWI49 AA65551:AC65585 JW65551:JZ65585 TS65551:TV65585 ADO65551:ADR65585 ANK65551:ANN65585 AXG65551:AXJ65585 BHC65551:BHF65585 BQY65551:BRB65585 CAU65551:CAX65585 CKQ65551:CKT65585 CUM65551:CUP65585 DEI65551:DEL65585 DOE65551:DOH65585 DYA65551:DYD65585 EHW65551:EHZ65585 ERS65551:ERV65585 FBO65551:FBR65585 FLK65551:FLN65585 FVG65551:FVJ65585 GFC65551:GFF65585 GOY65551:GPB65585 GYU65551:GYX65585 HIQ65551:HIT65585 HSM65551:HSP65585 ICI65551:ICL65585 IME65551:IMH65585 IWA65551:IWD65585 JFW65551:JFZ65585 JPS65551:JPV65585 JZO65551:JZR65585 KJK65551:KJN65585 KTG65551:KTJ65585 LDC65551:LDF65585 LMY65551:LNB65585 LWU65551:LWX65585 MGQ65551:MGT65585 MQM65551:MQP65585 NAI65551:NAL65585 NKE65551:NKH65585 NUA65551:NUD65585 ODW65551:ODZ65585 ONS65551:ONV65585 OXO65551:OXR65585 PHK65551:PHN65585 PRG65551:PRJ65585 QBC65551:QBF65585 QKY65551:QLB65585 QUU65551:QUX65585 REQ65551:RET65585 ROM65551:ROP65585 RYI65551:RYL65585 SIE65551:SIH65585 SSA65551:SSD65585 TBW65551:TBZ65585 TLS65551:TLV65585 TVO65551:TVR65585 UFK65551:UFN65585 UPG65551:UPJ65585 UZC65551:UZF65585 VIY65551:VJB65585 VSU65551:VSX65585 WCQ65551:WCT65585 WMM65551:WMP65585 WWI65551:WWL65585 AA131087:AC131121 JW131087:JZ131121 TS131087:TV131121 ADO131087:ADR131121 ANK131087:ANN131121 AXG131087:AXJ131121 BHC131087:BHF131121 BQY131087:BRB131121 CAU131087:CAX131121 CKQ131087:CKT131121 CUM131087:CUP131121 DEI131087:DEL131121 DOE131087:DOH131121 DYA131087:DYD131121 EHW131087:EHZ131121 ERS131087:ERV131121 FBO131087:FBR131121 FLK131087:FLN131121 FVG131087:FVJ131121 GFC131087:GFF131121 GOY131087:GPB131121 GYU131087:GYX131121 HIQ131087:HIT131121 HSM131087:HSP131121 ICI131087:ICL131121 IME131087:IMH131121 IWA131087:IWD131121 JFW131087:JFZ131121 JPS131087:JPV131121 JZO131087:JZR131121 KJK131087:KJN131121 KTG131087:KTJ131121 LDC131087:LDF131121 LMY131087:LNB131121 LWU131087:LWX131121 MGQ131087:MGT131121 MQM131087:MQP131121 NAI131087:NAL131121 NKE131087:NKH131121 NUA131087:NUD131121 ODW131087:ODZ131121 ONS131087:ONV131121 OXO131087:OXR131121 PHK131087:PHN131121 PRG131087:PRJ131121 QBC131087:QBF131121 QKY131087:QLB131121 QUU131087:QUX131121 REQ131087:RET131121 ROM131087:ROP131121 RYI131087:RYL131121 SIE131087:SIH131121 SSA131087:SSD131121 TBW131087:TBZ131121 TLS131087:TLV131121 TVO131087:TVR131121 UFK131087:UFN131121 UPG131087:UPJ131121 UZC131087:UZF131121 VIY131087:VJB131121 VSU131087:VSX131121 WCQ131087:WCT131121 WMM131087:WMP131121 WWI131087:WWL131121 AA196623:AC196657 JW196623:JZ196657 TS196623:TV196657 ADO196623:ADR196657 ANK196623:ANN196657 AXG196623:AXJ196657 BHC196623:BHF196657 BQY196623:BRB196657 CAU196623:CAX196657 CKQ196623:CKT196657 CUM196623:CUP196657 DEI196623:DEL196657 DOE196623:DOH196657 DYA196623:DYD196657 EHW196623:EHZ196657 ERS196623:ERV196657 FBO196623:FBR196657 FLK196623:FLN196657 FVG196623:FVJ196657 GFC196623:GFF196657 GOY196623:GPB196657 GYU196623:GYX196657 HIQ196623:HIT196657 HSM196623:HSP196657 ICI196623:ICL196657 IME196623:IMH196657 IWA196623:IWD196657 JFW196623:JFZ196657 JPS196623:JPV196657 JZO196623:JZR196657 KJK196623:KJN196657 KTG196623:KTJ196657 LDC196623:LDF196657 LMY196623:LNB196657 LWU196623:LWX196657 MGQ196623:MGT196657 MQM196623:MQP196657 NAI196623:NAL196657 NKE196623:NKH196657 NUA196623:NUD196657 ODW196623:ODZ196657 ONS196623:ONV196657 OXO196623:OXR196657 PHK196623:PHN196657 PRG196623:PRJ196657 QBC196623:QBF196657 QKY196623:QLB196657 QUU196623:QUX196657 REQ196623:RET196657 ROM196623:ROP196657 RYI196623:RYL196657 SIE196623:SIH196657 SSA196623:SSD196657 TBW196623:TBZ196657 TLS196623:TLV196657 TVO196623:TVR196657 UFK196623:UFN196657 UPG196623:UPJ196657 UZC196623:UZF196657 VIY196623:VJB196657 VSU196623:VSX196657 WCQ196623:WCT196657 WMM196623:WMP196657 WWI196623:WWL196657 AA262159:AC262193 JW262159:JZ262193 TS262159:TV262193 ADO262159:ADR262193 ANK262159:ANN262193 AXG262159:AXJ262193 BHC262159:BHF262193 BQY262159:BRB262193 CAU262159:CAX262193 CKQ262159:CKT262193 CUM262159:CUP262193 DEI262159:DEL262193 DOE262159:DOH262193 DYA262159:DYD262193 EHW262159:EHZ262193 ERS262159:ERV262193 FBO262159:FBR262193 FLK262159:FLN262193 FVG262159:FVJ262193 GFC262159:GFF262193 GOY262159:GPB262193 GYU262159:GYX262193 HIQ262159:HIT262193 HSM262159:HSP262193 ICI262159:ICL262193 IME262159:IMH262193 IWA262159:IWD262193 JFW262159:JFZ262193 JPS262159:JPV262193 JZO262159:JZR262193 KJK262159:KJN262193 KTG262159:KTJ262193 LDC262159:LDF262193 LMY262159:LNB262193 LWU262159:LWX262193 MGQ262159:MGT262193 MQM262159:MQP262193 NAI262159:NAL262193 NKE262159:NKH262193 NUA262159:NUD262193 ODW262159:ODZ262193 ONS262159:ONV262193 OXO262159:OXR262193 PHK262159:PHN262193 PRG262159:PRJ262193 QBC262159:QBF262193 QKY262159:QLB262193 QUU262159:QUX262193 REQ262159:RET262193 ROM262159:ROP262193 RYI262159:RYL262193 SIE262159:SIH262193 SSA262159:SSD262193 TBW262159:TBZ262193 TLS262159:TLV262193 TVO262159:TVR262193 UFK262159:UFN262193 UPG262159:UPJ262193 UZC262159:UZF262193 VIY262159:VJB262193 VSU262159:VSX262193 WCQ262159:WCT262193 WMM262159:WMP262193 WWI262159:WWL262193 AA327695:AC327729 JW327695:JZ327729 TS327695:TV327729 ADO327695:ADR327729 ANK327695:ANN327729 AXG327695:AXJ327729 BHC327695:BHF327729 BQY327695:BRB327729 CAU327695:CAX327729 CKQ327695:CKT327729 CUM327695:CUP327729 DEI327695:DEL327729 DOE327695:DOH327729 DYA327695:DYD327729 EHW327695:EHZ327729 ERS327695:ERV327729 FBO327695:FBR327729 FLK327695:FLN327729 FVG327695:FVJ327729 GFC327695:GFF327729 GOY327695:GPB327729 GYU327695:GYX327729 HIQ327695:HIT327729 HSM327695:HSP327729 ICI327695:ICL327729 IME327695:IMH327729 IWA327695:IWD327729 JFW327695:JFZ327729 JPS327695:JPV327729 JZO327695:JZR327729 KJK327695:KJN327729 KTG327695:KTJ327729 LDC327695:LDF327729 LMY327695:LNB327729 LWU327695:LWX327729 MGQ327695:MGT327729 MQM327695:MQP327729 NAI327695:NAL327729 NKE327695:NKH327729 NUA327695:NUD327729 ODW327695:ODZ327729 ONS327695:ONV327729 OXO327695:OXR327729 PHK327695:PHN327729 PRG327695:PRJ327729 QBC327695:QBF327729 QKY327695:QLB327729 QUU327695:QUX327729 REQ327695:RET327729 ROM327695:ROP327729 RYI327695:RYL327729 SIE327695:SIH327729 SSA327695:SSD327729 TBW327695:TBZ327729 TLS327695:TLV327729 TVO327695:TVR327729 UFK327695:UFN327729 UPG327695:UPJ327729 UZC327695:UZF327729 VIY327695:VJB327729 VSU327695:VSX327729 WCQ327695:WCT327729 WMM327695:WMP327729 WWI327695:WWL327729 AA393231:AC393265 JW393231:JZ393265 TS393231:TV393265 ADO393231:ADR393265 ANK393231:ANN393265 AXG393231:AXJ393265 BHC393231:BHF393265 BQY393231:BRB393265 CAU393231:CAX393265 CKQ393231:CKT393265 CUM393231:CUP393265 DEI393231:DEL393265 DOE393231:DOH393265 DYA393231:DYD393265 EHW393231:EHZ393265 ERS393231:ERV393265 FBO393231:FBR393265 FLK393231:FLN393265 FVG393231:FVJ393265 GFC393231:GFF393265 GOY393231:GPB393265 GYU393231:GYX393265 HIQ393231:HIT393265 HSM393231:HSP393265 ICI393231:ICL393265 IME393231:IMH393265 IWA393231:IWD393265 JFW393231:JFZ393265 JPS393231:JPV393265 JZO393231:JZR393265 KJK393231:KJN393265 KTG393231:KTJ393265 LDC393231:LDF393265 LMY393231:LNB393265 LWU393231:LWX393265 MGQ393231:MGT393265 MQM393231:MQP393265 NAI393231:NAL393265 NKE393231:NKH393265 NUA393231:NUD393265 ODW393231:ODZ393265 ONS393231:ONV393265 OXO393231:OXR393265 PHK393231:PHN393265 PRG393231:PRJ393265 QBC393231:QBF393265 QKY393231:QLB393265 QUU393231:QUX393265 REQ393231:RET393265 ROM393231:ROP393265 RYI393231:RYL393265 SIE393231:SIH393265 SSA393231:SSD393265 TBW393231:TBZ393265 TLS393231:TLV393265 TVO393231:TVR393265 UFK393231:UFN393265 UPG393231:UPJ393265 UZC393231:UZF393265 VIY393231:VJB393265 VSU393231:VSX393265 WCQ393231:WCT393265 WMM393231:WMP393265 WWI393231:WWL393265 AA458767:AC458801 JW458767:JZ458801 TS458767:TV458801 ADO458767:ADR458801 ANK458767:ANN458801 AXG458767:AXJ458801 BHC458767:BHF458801 BQY458767:BRB458801 CAU458767:CAX458801 CKQ458767:CKT458801 CUM458767:CUP458801 DEI458767:DEL458801 DOE458767:DOH458801 DYA458767:DYD458801 EHW458767:EHZ458801 ERS458767:ERV458801 FBO458767:FBR458801 FLK458767:FLN458801 FVG458767:FVJ458801 GFC458767:GFF458801 GOY458767:GPB458801 GYU458767:GYX458801 HIQ458767:HIT458801 HSM458767:HSP458801 ICI458767:ICL458801 IME458767:IMH458801 IWA458767:IWD458801 JFW458767:JFZ458801 JPS458767:JPV458801 JZO458767:JZR458801 KJK458767:KJN458801 KTG458767:KTJ458801 LDC458767:LDF458801 LMY458767:LNB458801 LWU458767:LWX458801 MGQ458767:MGT458801 MQM458767:MQP458801 NAI458767:NAL458801 NKE458767:NKH458801 NUA458767:NUD458801 ODW458767:ODZ458801 ONS458767:ONV458801 OXO458767:OXR458801 PHK458767:PHN458801 PRG458767:PRJ458801 QBC458767:QBF458801 QKY458767:QLB458801 QUU458767:QUX458801 REQ458767:RET458801 ROM458767:ROP458801 RYI458767:RYL458801 SIE458767:SIH458801 SSA458767:SSD458801 TBW458767:TBZ458801 TLS458767:TLV458801 TVO458767:TVR458801 UFK458767:UFN458801 UPG458767:UPJ458801 UZC458767:UZF458801 VIY458767:VJB458801 VSU458767:VSX458801 WCQ458767:WCT458801 WMM458767:WMP458801 WWI458767:WWL458801 AA524303:AC524337 JW524303:JZ524337 TS524303:TV524337 ADO524303:ADR524337 ANK524303:ANN524337 AXG524303:AXJ524337 BHC524303:BHF524337 BQY524303:BRB524337 CAU524303:CAX524337 CKQ524303:CKT524337 CUM524303:CUP524337 DEI524303:DEL524337 DOE524303:DOH524337 DYA524303:DYD524337 EHW524303:EHZ524337 ERS524303:ERV524337 FBO524303:FBR524337 FLK524303:FLN524337 FVG524303:FVJ524337 GFC524303:GFF524337 GOY524303:GPB524337 GYU524303:GYX524337 HIQ524303:HIT524337 HSM524303:HSP524337 ICI524303:ICL524337 IME524303:IMH524337 IWA524303:IWD524337 JFW524303:JFZ524337 JPS524303:JPV524337 JZO524303:JZR524337 KJK524303:KJN524337 KTG524303:KTJ524337 LDC524303:LDF524337 LMY524303:LNB524337 LWU524303:LWX524337 MGQ524303:MGT524337 MQM524303:MQP524337 NAI524303:NAL524337 NKE524303:NKH524337 NUA524303:NUD524337 ODW524303:ODZ524337 ONS524303:ONV524337 OXO524303:OXR524337 PHK524303:PHN524337 PRG524303:PRJ524337 QBC524303:QBF524337 QKY524303:QLB524337 QUU524303:QUX524337 REQ524303:RET524337 ROM524303:ROP524337 RYI524303:RYL524337 SIE524303:SIH524337 SSA524303:SSD524337 TBW524303:TBZ524337 TLS524303:TLV524337 TVO524303:TVR524337 UFK524303:UFN524337 UPG524303:UPJ524337 UZC524303:UZF524337 VIY524303:VJB524337 VSU524303:VSX524337 WCQ524303:WCT524337 WMM524303:WMP524337 WWI524303:WWL524337 AA589839:AC589873 JW589839:JZ589873 TS589839:TV589873 ADO589839:ADR589873 ANK589839:ANN589873 AXG589839:AXJ589873 BHC589839:BHF589873 BQY589839:BRB589873 CAU589839:CAX589873 CKQ589839:CKT589873 CUM589839:CUP589873 DEI589839:DEL589873 DOE589839:DOH589873 DYA589839:DYD589873 EHW589839:EHZ589873 ERS589839:ERV589873 FBO589839:FBR589873 FLK589839:FLN589873 FVG589839:FVJ589873 GFC589839:GFF589873 GOY589839:GPB589873 GYU589839:GYX589873 HIQ589839:HIT589873 HSM589839:HSP589873 ICI589839:ICL589873 IME589839:IMH589873 IWA589839:IWD589873 JFW589839:JFZ589873 JPS589839:JPV589873 JZO589839:JZR589873 KJK589839:KJN589873 KTG589839:KTJ589873 LDC589839:LDF589873 LMY589839:LNB589873 LWU589839:LWX589873 MGQ589839:MGT589873 MQM589839:MQP589873 NAI589839:NAL589873 NKE589839:NKH589873 NUA589839:NUD589873 ODW589839:ODZ589873 ONS589839:ONV589873 OXO589839:OXR589873 PHK589839:PHN589873 PRG589839:PRJ589873 QBC589839:QBF589873 QKY589839:QLB589873 QUU589839:QUX589873 REQ589839:RET589873 ROM589839:ROP589873 RYI589839:RYL589873 SIE589839:SIH589873 SSA589839:SSD589873 TBW589839:TBZ589873 TLS589839:TLV589873 TVO589839:TVR589873 UFK589839:UFN589873 UPG589839:UPJ589873 UZC589839:UZF589873 VIY589839:VJB589873 VSU589839:VSX589873 WCQ589839:WCT589873 WMM589839:WMP589873 WWI589839:WWL589873 AA655375:AC655409 JW655375:JZ655409 TS655375:TV655409 ADO655375:ADR655409 ANK655375:ANN655409 AXG655375:AXJ655409 BHC655375:BHF655409 BQY655375:BRB655409 CAU655375:CAX655409 CKQ655375:CKT655409 CUM655375:CUP655409 DEI655375:DEL655409 DOE655375:DOH655409 DYA655375:DYD655409 EHW655375:EHZ655409 ERS655375:ERV655409 FBO655375:FBR655409 FLK655375:FLN655409 FVG655375:FVJ655409 GFC655375:GFF655409 GOY655375:GPB655409 GYU655375:GYX655409 HIQ655375:HIT655409 HSM655375:HSP655409 ICI655375:ICL655409 IME655375:IMH655409 IWA655375:IWD655409 JFW655375:JFZ655409 JPS655375:JPV655409 JZO655375:JZR655409 KJK655375:KJN655409 KTG655375:KTJ655409 LDC655375:LDF655409 LMY655375:LNB655409 LWU655375:LWX655409 MGQ655375:MGT655409 MQM655375:MQP655409 NAI655375:NAL655409 NKE655375:NKH655409 NUA655375:NUD655409 ODW655375:ODZ655409 ONS655375:ONV655409 OXO655375:OXR655409 PHK655375:PHN655409 PRG655375:PRJ655409 QBC655375:QBF655409 QKY655375:QLB655409 QUU655375:QUX655409 REQ655375:RET655409 ROM655375:ROP655409 RYI655375:RYL655409 SIE655375:SIH655409 SSA655375:SSD655409 TBW655375:TBZ655409 TLS655375:TLV655409 TVO655375:TVR655409 UFK655375:UFN655409 UPG655375:UPJ655409 UZC655375:UZF655409 VIY655375:VJB655409 VSU655375:VSX655409 WCQ655375:WCT655409 WMM655375:WMP655409 WWI655375:WWL655409 AA720911:AC720945 JW720911:JZ720945 TS720911:TV720945 ADO720911:ADR720945 ANK720911:ANN720945 AXG720911:AXJ720945 BHC720911:BHF720945 BQY720911:BRB720945 CAU720911:CAX720945 CKQ720911:CKT720945 CUM720911:CUP720945 DEI720911:DEL720945 DOE720911:DOH720945 DYA720911:DYD720945 EHW720911:EHZ720945 ERS720911:ERV720945 FBO720911:FBR720945 FLK720911:FLN720945 FVG720911:FVJ720945 GFC720911:GFF720945 GOY720911:GPB720945 GYU720911:GYX720945 HIQ720911:HIT720945 HSM720911:HSP720945 ICI720911:ICL720945 IME720911:IMH720945 IWA720911:IWD720945 JFW720911:JFZ720945 JPS720911:JPV720945 JZO720911:JZR720945 KJK720911:KJN720945 KTG720911:KTJ720945 LDC720911:LDF720945 LMY720911:LNB720945 LWU720911:LWX720945 MGQ720911:MGT720945 MQM720911:MQP720945 NAI720911:NAL720945 NKE720911:NKH720945 NUA720911:NUD720945 ODW720911:ODZ720945 ONS720911:ONV720945 OXO720911:OXR720945 PHK720911:PHN720945 PRG720911:PRJ720945 QBC720911:QBF720945 QKY720911:QLB720945 QUU720911:QUX720945 REQ720911:RET720945 ROM720911:ROP720945 RYI720911:RYL720945 SIE720911:SIH720945 SSA720911:SSD720945 TBW720911:TBZ720945 TLS720911:TLV720945 TVO720911:TVR720945 UFK720911:UFN720945 UPG720911:UPJ720945 UZC720911:UZF720945 VIY720911:VJB720945 VSU720911:VSX720945 WCQ720911:WCT720945 WMM720911:WMP720945 WWI720911:WWL720945 AA786447:AC786481 JW786447:JZ786481 TS786447:TV786481 ADO786447:ADR786481 ANK786447:ANN786481 AXG786447:AXJ786481 BHC786447:BHF786481 BQY786447:BRB786481 CAU786447:CAX786481 CKQ786447:CKT786481 CUM786447:CUP786481 DEI786447:DEL786481 DOE786447:DOH786481 DYA786447:DYD786481 EHW786447:EHZ786481 ERS786447:ERV786481 FBO786447:FBR786481 FLK786447:FLN786481 FVG786447:FVJ786481 GFC786447:GFF786481 GOY786447:GPB786481 GYU786447:GYX786481 HIQ786447:HIT786481 HSM786447:HSP786481 ICI786447:ICL786481 IME786447:IMH786481 IWA786447:IWD786481 JFW786447:JFZ786481 JPS786447:JPV786481 JZO786447:JZR786481 KJK786447:KJN786481 KTG786447:KTJ786481 LDC786447:LDF786481 LMY786447:LNB786481 LWU786447:LWX786481 MGQ786447:MGT786481 MQM786447:MQP786481 NAI786447:NAL786481 NKE786447:NKH786481 NUA786447:NUD786481 ODW786447:ODZ786481 ONS786447:ONV786481 OXO786447:OXR786481 PHK786447:PHN786481 PRG786447:PRJ786481 QBC786447:QBF786481 QKY786447:QLB786481 QUU786447:QUX786481 REQ786447:RET786481 ROM786447:ROP786481 RYI786447:RYL786481 SIE786447:SIH786481 SSA786447:SSD786481 TBW786447:TBZ786481 TLS786447:TLV786481 TVO786447:TVR786481 UFK786447:UFN786481 UPG786447:UPJ786481 UZC786447:UZF786481 VIY786447:VJB786481 VSU786447:VSX786481 WCQ786447:WCT786481 WMM786447:WMP786481 WWI786447:WWL786481 AA851983:AC852017 JW851983:JZ852017 TS851983:TV852017 ADO851983:ADR852017 ANK851983:ANN852017 AXG851983:AXJ852017 BHC851983:BHF852017 BQY851983:BRB852017 CAU851983:CAX852017 CKQ851983:CKT852017 CUM851983:CUP852017 DEI851983:DEL852017 DOE851983:DOH852017 DYA851983:DYD852017 EHW851983:EHZ852017 ERS851983:ERV852017 FBO851983:FBR852017 FLK851983:FLN852017 FVG851983:FVJ852017 GFC851983:GFF852017 GOY851983:GPB852017 GYU851983:GYX852017 HIQ851983:HIT852017 HSM851983:HSP852017 ICI851983:ICL852017 IME851983:IMH852017 IWA851983:IWD852017 JFW851983:JFZ852017 JPS851983:JPV852017 JZO851983:JZR852017 KJK851983:KJN852017 KTG851983:KTJ852017 LDC851983:LDF852017 LMY851983:LNB852017 LWU851983:LWX852017 MGQ851983:MGT852017 MQM851983:MQP852017 NAI851983:NAL852017 NKE851983:NKH852017 NUA851983:NUD852017 ODW851983:ODZ852017 ONS851983:ONV852017 OXO851983:OXR852017 PHK851983:PHN852017 PRG851983:PRJ852017 QBC851983:QBF852017 QKY851983:QLB852017 QUU851983:QUX852017 REQ851983:RET852017 ROM851983:ROP852017 RYI851983:RYL852017 SIE851983:SIH852017 SSA851983:SSD852017 TBW851983:TBZ852017 TLS851983:TLV852017 TVO851983:TVR852017 UFK851983:UFN852017 UPG851983:UPJ852017 UZC851983:UZF852017 VIY851983:VJB852017 VSU851983:VSX852017 WCQ851983:WCT852017 WMM851983:WMP852017 WWI851983:WWL852017 AA917519:AC917553 JW917519:JZ917553 TS917519:TV917553 ADO917519:ADR917553 ANK917519:ANN917553 AXG917519:AXJ917553 BHC917519:BHF917553 BQY917519:BRB917553 CAU917519:CAX917553 CKQ917519:CKT917553 CUM917519:CUP917553 DEI917519:DEL917553 DOE917519:DOH917553 DYA917519:DYD917553 EHW917519:EHZ917553 ERS917519:ERV917553 FBO917519:FBR917553 FLK917519:FLN917553 FVG917519:FVJ917553 GFC917519:GFF917553 GOY917519:GPB917553 GYU917519:GYX917553 HIQ917519:HIT917553 HSM917519:HSP917553 ICI917519:ICL917553 IME917519:IMH917553 IWA917519:IWD917553 JFW917519:JFZ917553 JPS917519:JPV917553 JZO917519:JZR917553 KJK917519:KJN917553 KTG917519:KTJ917553 LDC917519:LDF917553 LMY917519:LNB917553 LWU917519:LWX917553 MGQ917519:MGT917553 MQM917519:MQP917553 NAI917519:NAL917553 NKE917519:NKH917553 NUA917519:NUD917553 ODW917519:ODZ917553 ONS917519:ONV917553 OXO917519:OXR917553 PHK917519:PHN917553 PRG917519:PRJ917553 QBC917519:QBF917553 QKY917519:QLB917553 QUU917519:QUX917553 REQ917519:RET917553 ROM917519:ROP917553 RYI917519:RYL917553 SIE917519:SIH917553 SSA917519:SSD917553 TBW917519:TBZ917553 TLS917519:TLV917553 TVO917519:TVR917553 UFK917519:UFN917553 UPG917519:UPJ917553 UZC917519:UZF917553 VIY917519:VJB917553 VSU917519:VSX917553 WCQ917519:WCT917553 WMM917519:WMP917553 WWI917519:WWL917553 AA983055:AC983089 JW983055:JZ983089 TS983055:TV983089 ADO983055:ADR983089 ANK983055:ANN983089 AXG983055:AXJ983089 BHC983055:BHF983089 BQY983055:BRB983089 CAU983055:CAX983089 CKQ983055:CKT983089 CUM983055:CUP983089 DEI983055:DEL983089 DOE983055:DOH983089 DYA983055:DYD983089 EHW983055:EHZ983089 ERS983055:ERV983089 FBO983055:FBR983089 FLK983055:FLN983089 FVG983055:FVJ983089 GFC983055:GFF983089 GOY983055:GPB983089 GYU983055:GYX983089 HIQ983055:HIT983089 HSM983055:HSP983089 ICI983055:ICL983089 IME983055:IMH983089 IWA983055:IWD983089 JFW983055:JFZ983089 JPS983055:JPV983089 JZO983055:JZR983089 KJK983055:KJN983089 KTG983055:KTJ983089 LDC983055:LDF983089 LMY983055:LNB983089 LWU983055:LWX983089 MGQ983055:MGT983089 MQM983055:MQP983089 NAI983055:NAL983089 NKE983055:NKH983089 NUA983055:NUD983089 ODW983055:ODZ983089 ONS983055:ONV983089 OXO983055:OXR983089 PHK983055:PHN983089 PRG983055:PRJ983089 QBC983055:QBF983089 QKY983055:QLB983089 QUU983055:QUX983089 REQ983055:RET983089 ROM983055:ROP983089 RYI983055:RYL983089 SIE983055:SIH983089 SSA983055:SSD983089 TBW983055:TBZ983089 TLS983055:TLV983089 TVO983055:TVR983089 UFK983055:UFN983089 UPG983055:UPJ983089 UZC983055:UZF983089 VIY983055:VJB983089 VSU983055:VSX983089 WCQ983055:WCT983089 WMM983055:WMP983089 D5:G49">
      <formula1>0</formula1>
      <formula2>20</formula2>
    </dataValidation>
  </dataValidations>
  <pageMargins left="0" right="0" top="0.15748031496062992" bottom="0.15748031496062992" header="0.51181102362204722" footer="0.51181102362204722"/>
  <pageSetup paperSize="9" scale="80" orientation="landscape" r:id="rId1"/>
  <headerFooter alignWithMargins="0"/>
  <rowBreaks count="3" manualBreakCount="3">
    <brk id="49" max="51" man="1"/>
    <brk id="89" max="16383" man="1"/>
    <brk id="166" max="51" man="1"/>
  </rowBreaks>
  <colBreaks count="1" manualBreakCount="1">
    <brk id="32" max="205" man="1"/>
  </colBreaks>
  <drawing r:id="rId2"/>
</worksheet>
</file>

<file path=xl/worksheets/sheet10.xml><?xml version="1.0" encoding="utf-8"?>
<worksheet xmlns="http://schemas.openxmlformats.org/spreadsheetml/2006/main" xmlns:r="http://schemas.openxmlformats.org/officeDocument/2006/relationships">
  <sheetPr>
    <tabColor rgb="FFFFFF00"/>
  </sheetPr>
  <dimension ref="B1:Y65"/>
  <sheetViews>
    <sheetView showGridLines="0" rightToLeft="1" zoomScale="70" zoomScaleNormal="70" zoomScaleSheetLayoutView="70" workbookViewId="0">
      <selection activeCell="B5" sqref="B5:I5"/>
    </sheetView>
  </sheetViews>
  <sheetFormatPr baseColWidth="10" defaultColWidth="12.7109375" defaultRowHeight="15"/>
  <cols>
    <col min="1" max="1" width="12.7109375" style="130"/>
    <col min="2" max="2" width="21.28515625" style="130" customWidth="1"/>
    <col min="3" max="3" width="15" style="130" bestFit="1" customWidth="1"/>
    <col min="4" max="4" width="4.28515625" style="130" customWidth="1"/>
    <col min="5" max="5" width="10" style="130" customWidth="1"/>
    <col min="6" max="6" width="8.5703125" style="130" customWidth="1"/>
    <col min="7" max="7" width="8.5703125" style="130" bestFit="1" customWidth="1"/>
    <col min="8" max="8" width="7.140625" style="130" bestFit="1" customWidth="1"/>
    <col min="9" max="10" width="9.85546875" style="130" customWidth="1"/>
    <col min="11" max="11" width="5.85546875" style="130" bestFit="1" customWidth="1"/>
    <col min="12" max="12" width="21.85546875" style="173" customWidth="1"/>
    <col min="13" max="15" width="10.7109375" style="173" customWidth="1"/>
    <col min="16" max="16" width="12.7109375" style="173"/>
    <col min="17" max="17" width="11.85546875" style="173" customWidth="1"/>
    <col min="18" max="18" width="7.140625" style="173" customWidth="1"/>
    <col min="19" max="20" width="12.7109375" style="173"/>
    <col min="25" max="258" width="12.7109375" style="130"/>
    <col min="259" max="259" width="21.28515625" style="130" customWidth="1"/>
    <col min="260" max="260" width="15" style="130" bestFit="1" customWidth="1"/>
    <col min="261" max="261" width="4.28515625" style="130" customWidth="1"/>
    <col min="262" max="262" width="10" style="130" customWidth="1"/>
    <col min="263" max="263" width="8.5703125" style="130" customWidth="1"/>
    <col min="264" max="264" width="8.5703125" style="130" bestFit="1" customWidth="1"/>
    <col min="265" max="266" width="7.140625" style="130" bestFit="1" customWidth="1"/>
    <col min="267" max="267" width="5.85546875" style="130" bestFit="1" customWidth="1"/>
    <col min="268" max="268" width="12.7109375" style="130" customWidth="1"/>
    <col min="269" max="269" width="10.85546875" style="130" bestFit="1" customWidth="1"/>
    <col min="270" max="514" width="12.7109375" style="130"/>
    <col min="515" max="515" width="21.28515625" style="130" customWidth="1"/>
    <col min="516" max="516" width="15" style="130" bestFit="1" customWidth="1"/>
    <col min="517" max="517" width="4.28515625" style="130" customWidth="1"/>
    <col min="518" max="518" width="10" style="130" customWidth="1"/>
    <col min="519" max="519" width="8.5703125" style="130" customWidth="1"/>
    <col min="520" max="520" width="8.5703125" style="130" bestFit="1" customWidth="1"/>
    <col min="521" max="522" width="7.140625" style="130" bestFit="1" customWidth="1"/>
    <col min="523" max="523" width="5.85546875" style="130" bestFit="1" customWidth="1"/>
    <col min="524" max="524" width="12.7109375" style="130" customWidth="1"/>
    <col min="525" max="525" width="10.85546875" style="130" bestFit="1" customWidth="1"/>
    <col min="526" max="770" width="12.7109375" style="130"/>
    <col min="771" max="771" width="21.28515625" style="130" customWidth="1"/>
    <col min="772" max="772" width="15" style="130" bestFit="1" customWidth="1"/>
    <col min="773" max="773" width="4.28515625" style="130" customWidth="1"/>
    <col min="774" max="774" width="10" style="130" customWidth="1"/>
    <col min="775" max="775" width="8.5703125" style="130" customWidth="1"/>
    <col min="776" max="776" width="8.5703125" style="130" bestFit="1" customWidth="1"/>
    <col min="777" max="778" width="7.140625" style="130" bestFit="1" customWidth="1"/>
    <col min="779" max="779" width="5.85546875" style="130" bestFit="1" customWidth="1"/>
    <col min="780" max="780" width="12.7109375" style="130" customWidth="1"/>
    <col min="781" max="781" width="10.85546875" style="130" bestFit="1" customWidth="1"/>
    <col min="782" max="1026" width="12.7109375" style="130"/>
    <col min="1027" max="1027" width="21.28515625" style="130" customWidth="1"/>
    <col min="1028" max="1028" width="15" style="130" bestFit="1" customWidth="1"/>
    <col min="1029" max="1029" width="4.28515625" style="130" customWidth="1"/>
    <col min="1030" max="1030" width="10" style="130" customWidth="1"/>
    <col min="1031" max="1031" width="8.5703125" style="130" customWidth="1"/>
    <col min="1032" max="1032" width="8.5703125" style="130" bestFit="1" customWidth="1"/>
    <col min="1033" max="1034" width="7.140625" style="130" bestFit="1" customWidth="1"/>
    <col min="1035" max="1035" width="5.85546875" style="130" bestFit="1" customWidth="1"/>
    <col min="1036" max="1036" width="12.7109375" style="130" customWidth="1"/>
    <col min="1037" max="1037" width="10.85546875" style="130" bestFit="1" customWidth="1"/>
    <col min="1038" max="1282" width="12.7109375" style="130"/>
    <col min="1283" max="1283" width="21.28515625" style="130" customWidth="1"/>
    <col min="1284" max="1284" width="15" style="130" bestFit="1" customWidth="1"/>
    <col min="1285" max="1285" width="4.28515625" style="130" customWidth="1"/>
    <col min="1286" max="1286" width="10" style="130" customWidth="1"/>
    <col min="1287" max="1287" width="8.5703125" style="130" customWidth="1"/>
    <col min="1288" max="1288" width="8.5703125" style="130" bestFit="1" customWidth="1"/>
    <col min="1289" max="1290" width="7.140625" style="130" bestFit="1" customWidth="1"/>
    <col min="1291" max="1291" width="5.85546875" style="130" bestFit="1" customWidth="1"/>
    <col min="1292" max="1292" width="12.7109375" style="130" customWidth="1"/>
    <col min="1293" max="1293" width="10.85546875" style="130" bestFit="1" customWidth="1"/>
    <col min="1294" max="1538" width="12.7109375" style="130"/>
    <col min="1539" max="1539" width="21.28515625" style="130" customWidth="1"/>
    <col min="1540" max="1540" width="15" style="130" bestFit="1" customWidth="1"/>
    <col min="1541" max="1541" width="4.28515625" style="130" customWidth="1"/>
    <col min="1542" max="1542" width="10" style="130" customWidth="1"/>
    <col min="1543" max="1543" width="8.5703125" style="130" customWidth="1"/>
    <col min="1544" max="1544" width="8.5703125" style="130" bestFit="1" customWidth="1"/>
    <col min="1545" max="1546" width="7.140625" style="130" bestFit="1" customWidth="1"/>
    <col min="1547" max="1547" width="5.85546875" style="130" bestFit="1" customWidth="1"/>
    <col min="1548" max="1548" width="12.7109375" style="130" customWidth="1"/>
    <col min="1549" max="1549" width="10.85546875" style="130" bestFit="1" customWidth="1"/>
    <col min="1550" max="1794" width="12.7109375" style="130"/>
    <col min="1795" max="1795" width="21.28515625" style="130" customWidth="1"/>
    <col min="1796" max="1796" width="15" style="130" bestFit="1" customWidth="1"/>
    <col min="1797" max="1797" width="4.28515625" style="130" customWidth="1"/>
    <col min="1798" max="1798" width="10" style="130" customWidth="1"/>
    <col min="1799" max="1799" width="8.5703125" style="130" customWidth="1"/>
    <col min="1800" max="1800" width="8.5703125" style="130" bestFit="1" customWidth="1"/>
    <col min="1801" max="1802" width="7.140625" style="130" bestFit="1" customWidth="1"/>
    <col min="1803" max="1803" width="5.85546875" style="130" bestFit="1" customWidth="1"/>
    <col min="1804" max="1804" width="12.7109375" style="130" customWidth="1"/>
    <col min="1805" max="1805" width="10.85546875" style="130" bestFit="1" customWidth="1"/>
    <col min="1806" max="2050" width="12.7109375" style="130"/>
    <col min="2051" max="2051" width="21.28515625" style="130" customWidth="1"/>
    <col min="2052" max="2052" width="15" style="130" bestFit="1" customWidth="1"/>
    <col min="2053" max="2053" width="4.28515625" style="130" customWidth="1"/>
    <col min="2054" max="2054" width="10" style="130" customWidth="1"/>
    <col min="2055" max="2055" width="8.5703125" style="130" customWidth="1"/>
    <col min="2056" max="2056" width="8.5703125" style="130" bestFit="1" customWidth="1"/>
    <col min="2057" max="2058" width="7.140625" style="130" bestFit="1" customWidth="1"/>
    <col min="2059" max="2059" width="5.85546875" style="130" bestFit="1" customWidth="1"/>
    <col min="2060" max="2060" width="12.7109375" style="130" customWidth="1"/>
    <col min="2061" max="2061" width="10.85546875" style="130" bestFit="1" customWidth="1"/>
    <col min="2062" max="2306" width="12.7109375" style="130"/>
    <col min="2307" max="2307" width="21.28515625" style="130" customWidth="1"/>
    <col min="2308" max="2308" width="15" style="130" bestFit="1" customWidth="1"/>
    <col min="2309" max="2309" width="4.28515625" style="130" customWidth="1"/>
    <col min="2310" max="2310" width="10" style="130" customWidth="1"/>
    <col min="2311" max="2311" width="8.5703125" style="130" customWidth="1"/>
    <col min="2312" max="2312" width="8.5703125" style="130" bestFit="1" customWidth="1"/>
    <col min="2313" max="2314" width="7.140625" style="130" bestFit="1" customWidth="1"/>
    <col min="2315" max="2315" width="5.85546875" style="130" bestFit="1" customWidth="1"/>
    <col min="2316" max="2316" width="12.7109375" style="130" customWidth="1"/>
    <col min="2317" max="2317" width="10.85546875" style="130" bestFit="1" customWidth="1"/>
    <col min="2318" max="2562" width="12.7109375" style="130"/>
    <col min="2563" max="2563" width="21.28515625" style="130" customWidth="1"/>
    <col min="2564" max="2564" width="15" style="130" bestFit="1" customWidth="1"/>
    <col min="2565" max="2565" width="4.28515625" style="130" customWidth="1"/>
    <col min="2566" max="2566" width="10" style="130" customWidth="1"/>
    <col min="2567" max="2567" width="8.5703125" style="130" customWidth="1"/>
    <col min="2568" max="2568" width="8.5703125" style="130" bestFit="1" customWidth="1"/>
    <col min="2569" max="2570" width="7.140625" style="130" bestFit="1" customWidth="1"/>
    <col min="2571" max="2571" width="5.85546875" style="130" bestFit="1" customWidth="1"/>
    <col min="2572" max="2572" width="12.7109375" style="130" customWidth="1"/>
    <col min="2573" max="2573" width="10.85546875" style="130" bestFit="1" customWidth="1"/>
    <col min="2574" max="2818" width="12.7109375" style="130"/>
    <col min="2819" max="2819" width="21.28515625" style="130" customWidth="1"/>
    <col min="2820" max="2820" width="15" style="130" bestFit="1" customWidth="1"/>
    <col min="2821" max="2821" width="4.28515625" style="130" customWidth="1"/>
    <col min="2822" max="2822" width="10" style="130" customWidth="1"/>
    <col min="2823" max="2823" width="8.5703125" style="130" customWidth="1"/>
    <col min="2824" max="2824" width="8.5703125" style="130" bestFit="1" customWidth="1"/>
    <col min="2825" max="2826" width="7.140625" style="130" bestFit="1" customWidth="1"/>
    <col min="2827" max="2827" width="5.85546875" style="130" bestFit="1" customWidth="1"/>
    <col min="2828" max="2828" width="12.7109375" style="130" customWidth="1"/>
    <col min="2829" max="2829" width="10.85546875" style="130" bestFit="1" customWidth="1"/>
    <col min="2830" max="3074" width="12.7109375" style="130"/>
    <col min="3075" max="3075" width="21.28515625" style="130" customWidth="1"/>
    <col min="3076" max="3076" width="15" style="130" bestFit="1" customWidth="1"/>
    <col min="3077" max="3077" width="4.28515625" style="130" customWidth="1"/>
    <col min="3078" max="3078" width="10" style="130" customWidth="1"/>
    <col min="3079" max="3079" width="8.5703125" style="130" customWidth="1"/>
    <col min="3080" max="3080" width="8.5703125" style="130" bestFit="1" customWidth="1"/>
    <col min="3081" max="3082" width="7.140625" style="130" bestFit="1" customWidth="1"/>
    <col min="3083" max="3083" width="5.85546875" style="130" bestFit="1" customWidth="1"/>
    <col min="3084" max="3084" width="12.7109375" style="130" customWidth="1"/>
    <col min="3085" max="3085" width="10.85546875" style="130" bestFit="1" customWidth="1"/>
    <col min="3086" max="3330" width="12.7109375" style="130"/>
    <col min="3331" max="3331" width="21.28515625" style="130" customWidth="1"/>
    <col min="3332" max="3332" width="15" style="130" bestFit="1" customWidth="1"/>
    <col min="3333" max="3333" width="4.28515625" style="130" customWidth="1"/>
    <col min="3334" max="3334" width="10" style="130" customWidth="1"/>
    <col min="3335" max="3335" width="8.5703125" style="130" customWidth="1"/>
    <col min="3336" max="3336" width="8.5703125" style="130" bestFit="1" customWidth="1"/>
    <col min="3337" max="3338" width="7.140625" style="130" bestFit="1" customWidth="1"/>
    <col min="3339" max="3339" width="5.85546875" style="130" bestFit="1" customWidth="1"/>
    <col min="3340" max="3340" width="12.7109375" style="130" customWidth="1"/>
    <col min="3341" max="3341" width="10.85546875" style="130" bestFit="1" customWidth="1"/>
    <col min="3342" max="3586" width="12.7109375" style="130"/>
    <col min="3587" max="3587" width="21.28515625" style="130" customWidth="1"/>
    <col min="3588" max="3588" width="15" style="130" bestFit="1" customWidth="1"/>
    <col min="3589" max="3589" width="4.28515625" style="130" customWidth="1"/>
    <col min="3590" max="3590" width="10" style="130" customWidth="1"/>
    <col min="3591" max="3591" width="8.5703125" style="130" customWidth="1"/>
    <col min="3592" max="3592" width="8.5703125" style="130" bestFit="1" customWidth="1"/>
    <col min="3593" max="3594" width="7.140625" style="130" bestFit="1" customWidth="1"/>
    <col min="3595" max="3595" width="5.85546875" style="130" bestFit="1" customWidth="1"/>
    <col min="3596" max="3596" width="12.7109375" style="130" customWidth="1"/>
    <col min="3597" max="3597" width="10.85546875" style="130" bestFit="1" customWidth="1"/>
    <col min="3598" max="3842" width="12.7109375" style="130"/>
    <col min="3843" max="3843" width="21.28515625" style="130" customWidth="1"/>
    <col min="3844" max="3844" width="15" style="130" bestFit="1" customWidth="1"/>
    <col min="3845" max="3845" width="4.28515625" style="130" customWidth="1"/>
    <col min="3846" max="3846" width="10" style="130" customWidth="1"/>
    <col min="3847" max="3847" width="8.5703125" style="130" customWidth="1"/>
    <col min="3848" max="3848" width="8.5703125" style="130" bestFit="1" customWidth="1"/>
    <col min="3849" max="3850" width="7.140625" style="130" bestFit="1" customWidth="1"/>
    <col min="3851" max="3851" width="5.85546875" style="130" bestFit="1" customWidth="1"/>
    <col min="3852" max="3852" width="12.7109375" style="130" customWidth="1"/>
    <col min="3853" max="3853" width="10.85546875" style="130" bestFit="1" customWidth="1"/>
    <col min="3854" max="4098" width="12.7109375" style="130"/>
    <col min="4099" max="4099" width="21.28515625" style="130" customWidth="1"/>
    <col min="4100" max="4100" width="15" style="130" bestFit="1" customWidth="1"/>
    <col min="4101" max="4101" width="4.28515625" style="130" customWidth="1"/>
    <col min="4102" max="4102" width="10" style="130" customWidth="1"/>
    <col min="4103" max="4103" width="8.5703125" style="130" customWidth="1"/>
    <col min="4104" max="4104" width="8.5703125" style="130" bestFit="1" customWidth="1"/>
    <col min="4105" max="4106" width="7.140625" style="130" bestFit="1" customWidth="1"/>
    <col min="4107" max="4107" width="5.85546875" style="130" bestFit="1" customWidth="1"/>
    <col min="4108" max="4108" width="12.7109375" style="130" customWidth="1"/>
    <col min="4109" max="4109" width="10.85546875" style="130" bestFit="1" customWidth="1"/>
    <col min="4110" max="4354" width="12.7109375" style="130"/>
    <col min="4355" max="4355" width="21.28515625" style="130" customWidth="1"/>
    <col min="4356" max="4356" width="15" style="130" bestFit="1" customWidth="1"/>
    <col min="4357" max="4357" width="4.28515625" style="130" customWidth="1"/>
    <col min="4358" max="4358" width="10" style="130" customWidth="1"/>
    <col min="4359" max="4359" width="8.5703125" style="130" customWidth="1"/>
    <col min="4360" max="4360" width="8.5703125" style="130" bestFit="1" customWidth="1"/>
    <col min="4361" max="4362" width="7.140625" style="130" bestFit="1" customWidth="1"/>
    <col min="4363" max="4363" width="5.85546875" style="130" bestFit="1" customWidth="1"/>
    <col min="4364" max="4364" width="12.7109375" style="130" customWidth="1"/>
    <col min="4365" max="4365" width="10.85546875" style="130" bestFit="1" customWidth="1"/>
    <col min="4366" max="4610" width="12.7109375" style="130"/>
    <col min="4611" max="4611" width="21.28515625" style="130" customWidth="1"/>
    <col min="4612" max="4612" width="15" style="130" bestFit="1" customWidth="1"/>
    <col min="4613" max="4613" width="4.28515625" style="130" customWidth="1"/>
    <col min="4614" max="4614" width="10" style="130" customWidth="1"/>
    <col min="4615" max="4615" width="8.5703125" style="130" customWidth="1"/>
    <col min="4616" max="4616" width="8.5703125" style="130" bestFit="1" customWidth="1"/>
    <col min="4617" max="4618" width="7.140625" style="130" bestFit="1" customWidth="1"/>
    <col min="4619" max="4619" width="5.85546875" style="130" bestFit="1" customWidth="1"/>
    <col min="4620" max="4620" width="12.7109375" style="130" customWidth="1"/>
    <col min="4621" max="4621" width="10.85546875" style="130" bestFit="1" customWidth="1"/>
    <col min="4622" max="4866" width="12.7109375" style="130"/>
    <col min="4867" max="4867" width="21.28515625" style="130" customWidth="1"/>
    <col min="4868" max="4868" width="15" style="130" bestFit="1" customWidth="1"/>
    <col min="4869" max="4869" width="4.28515625" style="130" customWidth="1"/>
    <col min="4870" max="4870" width="10" style="130" customWidth="1"/>
    <col min="4871" max="4871" width="8.5703125" style="130" customWidth="1"/>
    <col min="4872" max="4872" width="8.5703125" style="130" bestFit="1" customWidth="1"/>
    <col min="4873" max="4874" width="7.140625" style="130" bestFit="1" customWidth="1"/>
    <col min="4875" max="4875" width="5.85546875" style="130" bestFit="1" customWidth="1"/>
    <col min="4876" max="4876" width="12.7109375" style="130" customWidth="1"/>
    <col min="4877" max="4877" width="10.85546875" style="130" bestFit="1" customWidth="1"/>
    <col min="4878" max="5122" width="12.7109375" style="130"/>
    <col min="5123" max="5123" width="21.28515625" style="130" customWidth="1"/>
    <col min="5124" max="5124" width="15" style="130" bestFit="1" customWidth="1"/>
    <col min="5125" max="5125" width="4.28515625" style="130" customWidth="1"/>
    <col min="5126" max="5126" width="10" style="130" customWidth="1"/>
    <col min="5127" max="5127" width="8.5703125" style="130" customWidth="1"/>
    <col min="5128" max="5128" width="8.5703125" style="130" bestFit="1" customWidth="1"/>
    <col min="5129" max="5130" width="7.140625" style="130" bestFit="1" customWidth="1"/>
    <col min="5131" max="5131" width="5.85546875" style="130" bestFit="1" customWidth="1"/>
    <col min="5132" max="5132" width="12.7109375" style="130" customWidth="1"/>
    <col min="5133" max="5133" width="10.85546875" style="130" bestFit="1" customWidth="1"/>
    <col min="5134" max="5378" width="12.7109375" style="130"/>
    <col min="5379" max="5379" width="21.28515625" style="130" customWidth="1"/>
    <col min="5380" max="5380" width="15" style="130" bestFit="1" customWidth="1"/>
    <col min="5381" max="5381" width="4.28515625" style="130" customWidth="1"/>
    <col min="5382" max="5382" width="10" style="130" customWidth="1"/>
    <col min="5383" max="5383" width="8.5703125" style="130" customWidth="1"/>
    <col min="5384" max="5384" width="8.5703125" style="130" bestFit="1" customWidth="1"/>
    <col min="5385" max="5386" width="7.140625" style="130" bestFit="1" customWidth="1"/>
    <col min="5387" max="5387" width="5.85546875" style="130" bestFit="1" customWidth="1"/>
    <col min="5388" max="5388" width="12.7109375" style="130" customWidth="1"/>
    <col min="5389" max="5389" width="10.85546875" style="130" bestFit="1" customWidth="1"/>
    <col min="5390" max="5634" width="12.7109375" style="130"/>
    <col min="5635" max="5635" width="21.28515625" style="130" customWidth="1"/>
    <col min="5636" max="5636" width="15" style="130" bestFit="1" customWidth="1"/>
    <col min="5637" max="5637" width="4.28515625" style="130" customWidth="1"/>
    <col min="5638" max="5638" width="10" style="130" customWidth="1"/>
    <col min="5639" max="5639" width="8.5703125" style="130" customWidth="1"/>
    <col min="5640" max="5640" width="8.5703125" style="130" bestFit="1" customWidth="1"/>
    <col min="5641" max="5642" width="7.140625" style="130" bestFit="1" customWidth="1"/>
    <col min="5643" max="5643" width="5.85546875" style="130" bestFit="1" customWidth="1"/>
    <col min="5644" max="5644" width="12.7109375" style="130" customWidth="1"/>
    <col min="5645" max="5645" width="10.85546875" style="130" bestFit="1" customWidth="1"/>
    <col min="5646" max="5890" width="12.7109375" style="130"/>
    <col min="5891" max="5891" width="21.28515625" style="130" customWidth="1"/>
    <col min="5892" max="5892" width="15" style="130" bestFit="1" customWidth="1"/>
    <col min="5893" max="5893" width="4.28515625" style="130" customWidth="1"/>
    <col min="5894" max="5894" width="10" style="130" customWidth="1"/>
    <col min="5895" max="5895" width="8.5703125" style="130" customWidth="1"/>
    <col min="5896" max="5896" width="8.5703125" style="130" bestFit="1" customWidth="1"/>
    <col min="5897" max="5898" width="7.140625" style="130" bestFit="1" customWidth="1"/>
    <col min="5899" max="5899" width="5.85546875" style="130" bestFit="1" customWidth="1"/>
    <col min="5900" max="5900" width="12.7109375" style="130" customWidth="1"/>
    <col min="5901" max="5901" width="10.85546875" style="130" bestFit="1" customWidth="1"/>
    <col min="5902" max="6146" width="12.7109375" style="130"/>
    <col min="6147" max="6147" width="21.28515625" style="130" customWidth="1"/>
    <col min="6148" max="6148" width="15" style="130" bestFit="1" customWidth="1"/>
    <col min="6149" max="6149" width="4.28515625" style="130" customWidth="1"/>
    <col min="6150" max="6150" width="10" style="130" customWidth="1"/>
    <col min="6151" max="6151" width="8.5703125" style="130" customWidth="1"/>
    <col min="6152" max="6152" width="8.5703125" style="130" bestFit="1" customWidth="1"/>
    <col min="6153" max="6154" width="7.140625" style="130" bestFit="1" customWidth="1"/>
    <col min="6155" max="6155" width="5.85546875" style="130" bestFit="1" customWidth="1"/>
    <col min="6156" max="6156" width="12.7109375" style="130" customWidth="1"/>
    <col min="6157" max="6157" width="10.85546875" style="130" bestFit="1" customWidth="1"/>
    <col min="6158" max="6402" width="12.7109375" style="130"/>
    <col min="6403" max="6403" width="21.28515625" style="130" customWidth="1"/>
    <col min="6404" max="6404" width="15" style="130" bestFit="1" customWidth="1"/>
    <col min="6405" max="6405" width="4.28515625" style="130" customWidth="1"/>
    <col min="6406" max="6406" width="10" style="130" customWidth="1"/>
    <col min="6407" max="6407" width="8.5703125" style="130" customWidth="1"/>
    <col min="6408" max="6408" width="8.5703125" style="130" bestFit="1" customWidth="1"/>
    <col min="6409" max="6410" width="7.140625" style="130" bestFit="1" customWidth="1"/>
    <col min="6411" max="6411" width="5.85546875" style="130" bestFit="1" customWidth="1"/>
    <col min="6412" max="6412" width="12.7109375" style="130" customWidth="1"/>
    <col min="6413" max="6413" width="10.85546875" style="130" bestFit="1" customWidth="1"/>
    <col min="6414" max="6658" width="12.7109375" style="130"/>
    <col min="6659" max="6659" width="21.28515625" style="130" customWidth="1"/>
    <col min="6660" max="6660" width="15" style="130" bestFit="1" customWidth="1"/>
    <col min="6661" max="6661" width="4.28515625" style="130" customWidth="1"/>
    <col min="6662" max="6662" width="10" style="130" customWidth="1"/>
    <col min="6663" max="6663" width="8.5703125" style="130" customWidth="1"/>
    <col min="6664" max="6664" width="8.5703125" style="130" bestFit="1" customWidth="1"/>
    <col min="6665" max="6666" width="7.140625" style="130" bestFit="1" customWidth="1"/>
    <col min="6667" max="6667" width="5.85546875" style="130" bestFit="1" customWidth="1"/>
    <col min="6668" max="6668" width="12.7109375" style="130" customWidth="1"/>
    <col min="6669" max="6669" width="10.85546875" style="130" bestFit="1" customWidth="1"/>
    <col min="6670" max="6914" width="12.7109375" style="130"/>
    <col min="6915" max="6915" width="21.28515625" style="130" customWidth="1"/>
    <col min="6916" max="6916" width="15" style="130" bestFit="1" customWidth="1"/>
    <col min="6917" max="6917" width="4.28515625" style="130" customWidth="1"/>
    <col min="6918" max="6918" width="10" style="130" customWidth="1"/>
    <col min="6919" max="6919" width="8.5703125" style="130" customWidth="1"/>
    <col min="6920" max="6920" width="8.5703125" style="130" bestFit="1" customWidth="1"/>
    <col min="6921" max="6922" width="7.140625" style="130" bestFit="1" customWidth="1"/>
    <col min="6923" max="6923" width="5.85546875" style="130" bestFit="1" customWidth="1"/>
    <col min="6924" max="6924" width="12.7109375" style="130" customWidth="1"/>
    <col min="6925" max="6925" width="10.85546875" style="130" bestFit="1" customWidth="1"/>
    <col min="6926" max="7170" width="12.7109375" style="130"/>
    <col min="7171" max="7171" width="21.28515625" style="130" customWidth="1"/>
    <col min="7172" max="7172" width="15" style="130" bestFit="1" customWidth="1"/>
    <col min="7173" max="7173" width="4.28515625" style="130" customWidth="1"/>
    <col min="7174" max="7174" width="10" style="130" customWidth="1"/>
    <col min="7175" max="7175" width="8.5703125" style="130" customWidth="1"/>
    <col min="7176" max="7176" width="8.5703125" style="130" bestFit="1" customWidth="1"/>
    <col min="7177" max="7178" width="7.140625" style="130" bestFit="1" customWidth="1"/>
    <col min="7179" max="7179" width="5.85546875" style="130" bestFit="1" customWidth="1"/>
    <col min="7180" max="7180" width="12.7109375" style="130" customWidth="1"/>
    <col min="7181" max="7181" width="10.85546875" style="130" bestFit="1" customWidth="1"/>
    <col min="7182" max="7426" width="12.7109375" style="130"/>
    <col min="7427" max="7427" width="21.28515625" style="130" customWidth="1"/>
    <col min="7428" max="7428" width="15" style="130" bestFit="1" customWidth="1"/>
    <col min="7429" max="7429" width="4.28515625" style="130" customWidth="1"/>
    <col min="7430" max="7430" width="10" style="130" customWidth="1"/>
    <col min="7431" max="7431" width="8.5703125" style="130" customWidth="1"/>
    <col min="7432" max="7432" width="8.5703125" style="130" bestFit="1" customWidth="1"/>
    <col min="7433" max="7434" width="7.140625" style="130" bestFit="1" customWidth="1"/>
    <col min="7435" max="7435" width="5.85546875" style="130" bestFit="1" customWidth="1"/>
    <col min="7436" max="7436" width="12.7109375" style="130" customWidth="1"/>
    <col min="7437" max="7437" width="10.85546875" style="130" bestFit="1" customWidth="1"/>
    <col min="7438" max="7682" width="12.7109375" style="130"/>
    <col min="7683" max="7683" width="21.28515625" style="130" customWidth="1"/>
    <col min="7684" max="7684" width="15" style="130" bestFit="1" customWidth="1"/>
    <col min="7685" max="7685" width="4.28515625" style="130" customWidth="1"/>
    <col min="7686" max="7686" width="10" style="130" customWidth="1"/>
    <col min="7687" max="7687" width="8.5703125" style="130" customWidth="1"/>
    <col min="7688" max="7688" width="8.5703125" style="130" bestFit="1" customWidth="1"/>
    <col min="7689" max="7690" width="7.140625" style="130" bestFit="1" customWidth="1"/>
    <col min="7691" max="7691" width="5.85546875" style="130" bestFit="1" customWidth="1"/>
    <col min="7692" max="7692" width="12.7109375" style="130" customWidth="1"/>
    <col min="7693" max="7693" width="10.85546875" style="130" bestFit="1" customWidth="1"/>
    <col min="7694" max="7938" width="12.7109375" style="130"/>
    <col min="7939" max="7939" width="21.28515625" style="130" customWidth="1"/>
    <col min="7940" max="7940" width="15" style="130" bestFit="1" customWidth="1"/>
    <col min="7941" max="7941" width="4.28515625" style="130" customWidth="1"/>
    <col min="7942" max="7942" width="10" style="130" customWidth="1"/>
    <col min="7943" max="7943" width="8.5703125" style="130" customWidth="1"/>
    <col min="7944" max="7944" width="8.5703125" style="130" bestFit="1" customWidth="1"/>
    <col min="7945" max="7946" width="7.140625" style="130" bestFit="1" customWidth="1"/>
    <col min="7947" max="7947" width="5.85546875" style="130" bestFit="1" customWidth="1"/>
    <col min="7948" max="7948" width="12.7109375" style="130" customWidth="1"/>
    <col min="7949" max="7949" width="10.85546875" style="130" bestFit="1" customWidth="1"/>
    <col min="7950" max="8194" width="12.7109375" style="130"/>
    <col min="8195" max="8195" width="21.28515625" style="130" customWidth="1"/>
    <col min="8196" max="8196" width="15" style="130" bestFit="1" customWidth="1"/>
    <col min="8197" max="8197" width="4.28515625" style="130" customWidth="1"/>
    <col min="8198" max="8198" width="10" style="130" customWidth="1"/>
    <col min="8199" max="8199" width="8.5703125" style="130" customWidth="1"/>
    <col min="8200" max="8200" width="8.5703125" style="130" bestFit="1" customWidth="1"/>
    <col min="8201" max="8202" width="7.140625" style="130" bestFit="1" customWidth="1"/>
    <col min="8203" max="8203" width="5.85546875" style="130" bestFit="1" customWidth="1"/>
    <col min="8204" max="8204" width="12.7109375" style="130" customWidth="1"/>
    <col min="8205" max="8205" width="10.85546875" style="130" bestFit="1" customWidth="1"/>
    <col min="8206" max="8450" width="12.7109375" style="130"/>
    <col min="8451" max="8451" width="21.28515625" style="130" customWidth="1"/>
    <col min="8452" max="8452" width="15" style="130" bestFit="1" customWidth="1"/>
    <col min="8453" max="8453" width="4.28515625" style="130" customWidth="1"/>
    <col min="8454" max="8454" width="10" style="130" customWidth="1"/>
    <col min="8455" max="8455" width="8.5703125" style="130" customWidth="1"/>
    <col min="8456" max="8456" width="8.5703125" style="130" bestFit="1" customWidth="1"/>
    <col min="8457" max="8458" width="7.140625" style="130" bestFit="1" customWidth="1"/>
    <col min="8459" max="8459" width="5.85546875" style="130" bestFit="1" customWidth="1"/>
    <col min="8460" max="8460" width="12.7109375" style="130" customWidth="1"/>
    <col min="8461" max="8461" width="10.85546875" style="130" bestFit="1" customWidth="1"/>
    <col min="8462" max="8706" width="12.7109375" style="130"/>
    <col min="8707" max="8707" width="21.28515625" style="130" customWidth="1"/>
    <col min="8708" max="8708" width="15" style="130" bestFit="1" customWidth="1"/>
    <col min="8709" max="8709" width="4.28515625" style="130" customWidth="1"/>
    <col min="8710" max="8710" width="10" style="130" customWidth="1"/>
    <col min="8711" max="8711" width="8.5703125" style="130" customWidth="1"/>
    <col min="8712" max="8712" width="8.5703125" style="130" bestFit="1" customWidth="1"/>
    <col min="8713" max="8714" width="7.140625" style="130" bestFit="1" customWidth="1"/>
    <col min="8715" max="8715" width="5.85546875" style="130" bestFit="1" customWidth="1"/>
    <col min="8716" max="8716" width="12.7109375" style="130" customWidth="1"/>
    <col min="8717" max="8717" width="10.85546875" style="130" bestFit="1" customWidth="1"/>
    <col min="8718" max="8962" width="12.7109375" style="130"/>
    <col min="8963" max="8963" width="21.28515625" style="130" customWidth="1"/>
    <col min="8964" max="8964" width="15" style="130" bestFit="1" customWidth="1"/>
    <col min="8965" max="8965" width="4.28515625" style="130" customWidth="1"/>
    <col min="8966" max="8966" width="10" style="130" customWidth="1"/>
    <col min="8967" max="8967" width="8.5703125" style="130" customWidth="1"/>
    <col min="8968" max="8968" width="8.5703125" style="130" bestFit="1" customWidth="1"/>
    <col min="8969" max="8970" width="7.140625" style="130" bestFit="1" customWidth="1"/>
    <col min="8971" max="8971" width="5.85546875" style="130" bestFit="1" customWidth="1"/>
    <col min="8972" max="8972" width="12.7109375" style="130" customWidth="1"/>
    <col min="8973" max="8973" width="10.85546875" style="130" bestFit="1" customWidth="1"/>
    <col min="8974" max="9218" width="12.7109375" style="130"/>
    <col min="9219" max="9219" width="21.28515625" style="130" customWidth="1"/>
    <col min="9220" max="9220" width="15" style="130" bestFit="1" customWidth="1"/>
    <col min="9221" max="9221" width="4.28515625" style="130" customWidth="1"/>
    <col min="9222" max="9222" width="10" style="130" customWidth="1"/>
    <col min="9223" max="9223" width="8.5703125" style="130" customWidth="1"/>
    <col min="9224" max="9224" width="8.5703125" style="130" bestFit="1" customWidth="1"/>
    <col min="9225" max="9226" width="7.140625" style="130" bestFit="1" customWidth="1"/>
    <col min="9227" max="9227" width="5.85546875" style="130" bestFit="1" customWidth="1"/>
    <col min="9228" max="9228" width="12.7109375" style="130" customWidth="1"/>
    <col min="9229" max="9229" width="10.85546875" style="130" bestFit="1" customWidth="1"/>
    <col min="9230" max="9474" width="12.7109375" style="130"/>
    <col min="9475" max="9475" width="21.28515625" style="130" customWidth="1"/>
    <col min="9476" max="9476" width="15" style="130" bestFit="1" customWidth="1"/>
    <col min="9477" max="9477" width="4.28515625" style="130" customWidth="1"/>
    <col min="9478" max="9478" width="10" style="130" customWidth="1"/>
    <col min="9479" max="9479" width="8.5703125" style="130" customWidth="1"/>
    <col min="9480" max="9480" width="8.5703125" style="130" bestFit="1" customWidth="1"/>
    <col min="9481" max="9482" width="7.140625" style="130" bestFit="1" customWidth="1"/>
    <col min="9483" max="9483" width="5.85546875" style="130" bestFit="1" customWidth="1"/>
    <col min="9484" max="9484" width="12.7109375" style="130" customWidth="1"/>
    <col min="9485" max="9485" width="10.85546875" style="130" bestFit="1" customWidth="1"/>
    <col min="9486" max="9730" width="12.7109375" style="130"/>
    <col min="9731" max="9731" width="21.28515625" style="130" customWidth="1"/>
    <col min="9732" max="9732" width="15" style="130" bestFit="1" customWidth="1"/>
    <col min="9733" max="9733" width="4.28515625" style="130" customWidth="1"/>
    <col min="9734" max="9734" width="10" style="130" customWidth="1"/>
    <col min="9735" max="9735" width="8.5703125" style="130" customWidth="1"/>
    <col min="9736" max="9736" width="8.5703125" style="130" bestFit="1" customWidth="1"/>
    <col min="9737" max="9738" width="7.140625" style="130" bestFit="1" customWidth="1"/>
    <col min="9739" max="9739" width="5.85546875" style="130" bestFit="1" customWidth="1"/>
    <col min="9740" max="9740" width="12.7109375" style="130" customWidth="1"/>
    <col min="9741" max="9741" width="10.85546875" style="130" bestFit="1" customWidth="1"/>
    <col min="9742" max="9986" width="12.7109375" style="130"/>
    <col min="9987" max="9987" width="21.28515625" style="130" customWidth="1"/>
    <col min="9988" max="9988" width="15" style="130" bestFit="1" customWidth="1"/>
    <col min="9989" max="9989" width="4.28515625" style="130" customWidth="1"/>
    <col min="9990" max="9990" width="10" style="130" customWidth="1"/>
    <col min="9991" max="9991" width="8.5703125" style="130" customWidth="1"/>
    <col min="9992" max="9992" width="8.5703125" style="130" bestFit="1" customWidth="1"/>
    <col min="9993" max="9994" width="7.140625" style="130" bestFit="1" customWidth="1"/>
    <col min="9995" max="9995" width="5.85546875" style="130" bestFit="1" customWidth="1"/>
    <col min="9996" max="9996" width="12.7109375" style="130" customWidth="1"/>
    <col min="9997" max="9997" width="10.85546875" style="130" bestFit="1" customWidth="1"/>
    <col min="9998" max="10242" width="12.7109375" style="130"/>
    <col min="10243" max="10243" width="21.28515625" style="130" customWidth="1"/>
    <col min="10244" max="10244" width="15" style="130" bestFit="1" customWidth="1"/>
    <col min="10245" max="10245" width="4.28515625" style="130" customWidth="1"/>
    <col min="10246" max="10246" width="10" style="130" customWidth="1"/>
    <col min="10247" max="10247" width="8.5703125" style="130" customWidth="1"/>
    <col min="10248" max="10248" width="8.5703125" style="130" bestFit="1" customWidth="1"/>
    <col min="10249" max="10250" width="7.140625" style="130" bestFit="1" customWidth="1"/>
    <col min="10251" max="10251" width="5.85546875" style="130" bestFit="1" customWidth="1"/>
    <col min="10252" max="10252" width="12.7109375" style="130" customWidth="1"/>
    <col min="10253" max="10253" width="10.85546875" style="130" bestFit="1" customWidth="1"/>
    <col min="10254" max="10498" width="12.7109375" style="130"/>
    <col min="10499" max="10499" width="21.28515625" style="130" customWidth="1"/>
    <col min="10500" max="10500" width="15" style="130" bestFit="1" customWidth="1"/>
    <col min="10501" max="10501" width="4.28515625" style="130" customWidth="1"/>
    <col min="10502" max="10502" width="10" style="130" customWidth="1"/>
    <col min="10503" max="10503" width="8.5703125" style="130" customWidth="1"/>
    <col min="10504" max="10504" width="8.5703125" style="130" bestFit="1" customWidth="1"/>
    <col min="10505" max="10506" width="7.140625" style="130" bestFit="1" customWidth="1"/>
    <col min="10507" max="10507" width="5.85546875" style="130" bestFit="1" customWidth="1"/>
    <col min="10508" max="10508" width="12.7109375" style="130" customWidth="1"/>
    <col min="10509" max="10509" width="10.85546875" style="130" bestFit="1" customWidth="1"/>
    <col min="10510" max="10754" width="12.7109375" style="130"/>
    <col min="10755" max="10755" width="21.28515625" style="130" customWidth="1"/>
    <col min="10756" max="10756" width="15" style="130" bestFit="1" customWidth="1"/>
    <col min="10757" max="10757" width="4.28515625" style="130" customWidth="1"/>
    <col min="10758" max="10758" width="10" style="130" customWidth="1"/>
    <col min="10759" max="10759" width="8.5703125" style="130" customWidth="1"/>
    <col min="10760" max="10760" width="8.5703125" style="130" bestFit="1" customWidth="1"/>
    <col min="10761" max="10762" width="7.140625" style="130" bestFit="1" customWidth="1"/>
    <col min="10763" max="10763" width="5.85546875" style="130" bestFit="1" customWidth="1"/>
    <col min="10764" max="10764" width="12.7109375" style="130" customWidth="1"/>
    <col min="10765" max="10765" width="10.85546875" style="130" bestFit="1" customWidth="1"/>
    <col min="10766" max="11010" width="12.7109375" style="130"/>
    <col min="11011" max="11011" width="21.28515625" style="130" customWidth="1"/>
    <col min="11012" max="11012" width="15" style="130" bestFit="1" customWidth="1"/>
    <col min="11013" max="11013" width="4.28515625" style="130" customWidth="1"/>
    <col min="11014" max="11014" width="10" style="130" customWidth="1"/>
    <col min="11015" max="11015" width="8.5703125" style="130" customWidth="1"/>
    <col min="11016" max="11016" width="8.5703125" style="130" bestFit="1" customWidth="1"/>
    <col min="11017" max="11018" width="7.140625" style="130" bestFit="1" customWidth="1"/>
    <col min="11019" max="11019" width="5.85546875" style="130" bestFit="1" customWidth="1"/>
    <col min="11020" max="11020" width="12.7109375" style="130" customWidth="1"/>
    <col min="11021" max="11021" width="10.85546875" style="130" bestFit="1" customWidth="1"/>
    <col min="11022" max="11266" width="12.7109375" style="130"/>
    <col min="11267" max="11267" width="21.28515625" style="130" customWidth="1"/>
    <col min="11268" max="11268" width="15" style="130" bestFit="1" customWidth="1"/>
    <col min="11269" max="11269" width="4.28515625" style="130" customWidth="1"/>
    <col min="11270" max="11270" width="10" style="130" customWidth="1"/>
    <col min="11271" max="11271" width="8.5703125" style="130" customWidth="1"/>
    <col min="11272" max="11272" width="8.5703125" style="130" bestFit="1" customWidth="1"/>
    <col min="11273" max="11274" width="7.140625" style="130" bestFit="1" customWidth="1"/>
    <col min="11275" max="11275" width="5.85546875" style="130" bestFit="1" customWidth="1"/>
    <col min="11276" max="11276" width="12.7109375" style="130" customWidth="1"/>
    <col min="11277" max="11277" width="10.85546875" style="130" bestFit="1" customWidth="1"/>
    <col min="11278" max="11522" width="12.7109375" style="130"/>
    <col min="11523" max="11523" width="21.28515625" style="130" customWidth="1"/>
    <col min="11524" max="11524" width="15" style="130" bestFit="1" customWidth="1"/>
    <col min="11525" max="11525" width="4.28515625" style="130" customWidth="1"/>
    <col min="11526" max="11526" width="10" style="130" customWidth="1"/>
    <col min="11527" max="11527" width="8.5703125" style="130" customWidth="1"/>
    <col min="11528" max="11528" width="8.5703125" style="130" bestFit="1" customWidth="1"/>
    <col min="11529" max="11530" width="7.140625" style="130" bestFit="1" customWidth="1"/>
    <col min="11531" max="11531" width="5.85546875" style="130" bestFit="1" customWidth="1"/>
    <col min="11532" max="11532" width="12.7109375" style="130" customWidth="1"/>
    <col min="11533" max="11533" width="10.85546875" style="130" bestFit="1" customWidth="1"/>
    <col min="11534" max="11778" width="12.7109375" style="130"/>
    <col min="11779" max="11779" width="21.28515625" style="130" customWidth="1"/>
    <col min="11780" max="11780" width="15" style="130" bestFit="1" customWidth="1"/>
    <col min="11781" max="11781" width="4.28515625" style="130" customWidth="1"/>
    <col min="11782" max="11782" width="10" style="130" customWidth="1"/>
    <col min="11783" max="11783" width="8.5703125" style="130" customWidth="1"/>
    <col min="11784" max="11784" width="8.5703125" style="130" bestFit="1" customWidth="1"/>
    <col min="11785" max="11786" width="7.140625" style="130" bestFit="1" customWidth="1"/>
    <col min="11787" max="11787" width="5.85546875" style="130" bestFit="1" customWidth="1"/>
    <col min="11788" max="11788" width="12.7109375" style="130" customWidth="1"/>
    <col min="11789" max="11789" width="10.85546875" style="130" bestFit="1" customWidth="1"/>
    <col min="11790" max="12034" width="12.7109375" style="130"/>
    <col min="12035" max="12035" width="21.28515625" style="130" customWidth="1"/>
    <col min="12036" max="12036" width="15" style="130" bestFit="1" customWidth="1"/>
    <col min="12037" max="12037" width="4.28515625" style="130" customWidth="1"/>
    <col min="12038" max="12038" width="10" style="130" customWidth="1"/>
    <col min="12039" max="12039" width="8.5703125" style="130" customWidth="1"/>
    <col min="12040" max="12040" width="8.5703125" style="130" bestFit="1" customWidth="1"/>
    <col min="12041" max="12042" width="7.140625" style="130" bestFit="1" customWidth="1"/>
    <col min="12043" max="12043" width="5.85546875" style="130" bestFit="1" customWidth="1"/>
    <col min="12044" max="12044" width="12.7109375" style="130" customWidth="1"/>
    <col min="12045" max="12045" width="10.85546875" style="130" bestFit="1" customWidth="1"/>
    <col min="12046" max="12290" width="12.7109375" style="130"/>
    <col min="12291" max="12291" width="21.28515625" style="130" customWidth="1"/>
    <col min="12292" max="12292" width="15" style="130" bestFit="1" customWidth="1"/>
    <col min="12293" max="12293" width="4.28515625" style="130" customWidth="1"/>
    <col min="12294" max="12294" width="10" style="130" customWidth="1"/>
    <col min="12295" max="12295" width="8.5703125" style="130" customWidth="1"/>
    <col min="12296" max="12296" width="8.5703125" style="130" bestFit="1" customWidth="1"/>
    <col min="12297" max="12298" width="7.140625" style="130" bestFit="1" customWidth="1"/>
    <col min="12299" max="12299" width="5.85546875" style="130" bestFit="1" customWidth="1"/>
    <col min="12300" max="12300" width="12.7109375" style="130" customWidth="1"/>
    <col min="12301" max="12301" width="10.85546875" style="130" bestFit="1" customWidth="1"/>
    <col min="12302" max="12546" width="12.7109375" style="130"/>
    <col min="12547" max="12547" width="21.28515625" style="130" customWidth="1"/>
    <col min="12548" max="12548" width="15" style="130" bestFit="1" customWidth="1"/>
    <col min="12549" max="12549" width="4.28515625" style="130" customWidth="1"/>
    <col min="12550" max="12550" width="10" style="130" customWidth="1"/>
    <col min="12551" max="12551" width="8.5703125" style="130" customWidth="1"/>
    <col min="12552" max="12552" width="8.5703125" style="130" bestFit="1" customWidth="1"/>
    <col min="12553" max="12554" width="7.140625" style="130" bestFit="1" customWidth="1"/>
    <col min="12555" max="12555" width="5.85546875" style="130" bestFit="1" customWidth="1"/>
    <col min="12556" max="12556" width="12.7109375" style="130" customWidth="1"/>
    <col min="12557" max="12557" width="10.85546875" style="130" bestFit="1" customWidth="1"/>
    <col min="12558" max="12802" width="12.7109375" style="130"/>
    <col min="12803" max="12803" width="21.28515625" style="130" customWidth="1"/>
    <col min="12804" max="12804" width="15" style="130" bestFit="1" customWidth="1"/>
    <col min="12805" max="12805" width="4.28515625" style="130" customWidth="1"/>
    <col min="12806" max="12806" width="10" style="130" customWidth="1"/>
    <col min="12807" max="12807" width="8.5703125" style="130" customWidth="1"/>
    <col min="12808" max="12808" width="8.5703125" style="130" bestFit="1" customWidth="1"/>
    <col min="12809" max="12810" width="7.140625" style="130" bestFit="1" customWidth="1"/>
    <col min="12811" max="12811" width="5.85546875" style="130" bestFit="1" customWidth="1"/>
    <col min="12812" max="12812" width="12.7109375" style="130" customWidth="1"/>
    <col min="12813" max="12813" width="10.85546875" style="130" bestFit="1" customWidth="1"/>
    <col min="12814" max="13058" width="12.7109375" style="130"/>
    <col min="13059" max="13059" width="21.28515625" style="130" customWidth="1"/>
    <col min="13060" max="13060" width="15" style="130" bestFit="1" customWidth="1"/>
    <col min="13061" max="13061" width="4.28515625" style="130" customWidth="1"/>
    <col min="13062" max="13062" width="10" style="130" customWidth="1"/>
    <col min="13063" max="13063" width="8.5703125" style="130" customWidth="1"/>
    <col min="13064" max="13064" width="8.5703125" style="130" bestFit="1" customWidth="1"/>
    <col min="13065" max="13066" width="7.140625" style="130" bestFit="1" customWidth="1"/>
    <col min="13067" max="13067" width="5.85546875" style="130" bestFit="1" customWidth="1"/>
    <col min="13068" max="13068" width="12.7109375" style="130" customWidth="1"/>
    <col min="13069" max="13069" width="10.85546875" style="130" bestFit="1" customWidth="1"/>
    <col min="13070" max="13314" width="12.7109375" style="130"/>
    <col min="13315" max="13315" width="21.28515625" style="130" customWidth="1"/>
    <col min="13316" max="13316" width="15" style="130" bestFit="1" customWidth="1"/>
    <col min="13317" max="13317" width="4.28515625" style="130" customWidth="1"/>
    <col min="13318" max="13318" width="10" style="130" customWidth="1"/>
    <col min="13319" max="13319" width="8.5703125" style="130" customWidth="1"/>
    <col min="13320" max="13320" width="8.5703125" style="130" bestFit="1" customWidth="1"/>
    <col min="13321" max="13322" width="7.140625" style="130" bestFit="1" customWidth="1"/>
    <col min="13323" max="13323" width="5.85546875" style="130" bestFit="1" customWidth="1"/>
    <col min="13324" max="13324" width="12.7109375" style="130" customWidth="1"/>
    <col min="13325" max="13325" width="10.85546875" style="130" bestFit="1" customWidth="1"/>
    <col min="13326" max="13570" width="12.7109375" style="130"/>
    <col min="13571" max="13571" width="21.28515625" style="130" customWidth="1"/>
    <col min="13572" max="13572" width="15" style="130" bestFit="1" customWidth="1"/>
    <col min="13573" max="13573" width="4.28515625" style="130" customWidth="1"/>
    <col min="13574" max="13574" width="10" style="130" customWidth="1"/>
    <col min="13575" max="13575" width="8.5703125" style="130" customWidth="1"/>
    <col min="13576" max="13576" width="8.5703125" style="130" bestFit="1" customWidth="1"/>
    <col min="13577" max="13578" width="7.140625" style="130" bestFit="1" customWidth="1"/>
    <col min="13579" max="13579" width="5.85546875" style="130" bestFit="1" customWidth="1"/>
    <col min="13580" max="13580" width="12.7109375" style="130" customWidth="1"/>
    <col min="13581" max="13581" width="10.85546875" style="130" bestFit="1" customWidth="1"/>
    <col min="13582" max="13826" width="12.7109375" style="130"/>
    <col min="13827" max="13827" width="21.28515625" style="130" customWidth="1"/>
    <col min="13828" max="13828" width="15" style="130" bestFit="1" customWidth="1"/>
    <col min="13829" max="13829" width="4.28515625" style="130" customWidth="1"/>
    <col min="13830" max="13830" width="10" style="130" customWidth="1"/>
    <col min="13831" max="13831" width="8.5703125" style="130" customWidth="1"/>
    <col min="13832" max="13832" width="8.5703125" style="130" bestFit="1" customWidth="1"/>
    <col min="13833" max="13834" width="7.140625" style="130" bestFit="1" customWidth="1"/>
    <col min="13835" max="13835" width="5.85546875" style="130" bestFit="1" customWidth="1"/>
    <col min="13836" max="13836" width="12.7109375" style="130" customWidth="1"/>
    <col min="13837" max="13837" width="10.85546875" style="130" bestFit="1" customWidth="1"/>
    <col min="13838" max="14082" width="12.7109375" style="130"/>
    <col min="14083" max="14083" width="21.28515625" style="130" customWidth="1"/>
    <col min="14084" max="14084" width="15" style="130" bestFit="1" customWidth="1"/>
    <col min="14085" max="14085" width="4.28515625" style="130" customWidth="1"/>
    <col min="14086" max="14086" width="10" style="130" customWidth="1"/>
    <col min="14087" max="14087" width="8.5703125" style="130" customWidth="1"/>
    <col min="14088" max="14088" width="8.5703125" style="130" bestFit="1" customWidth="1"/>
    <col min="14089" max="14090" width="7.140625" style="130" bestFit="1" customWidth="1"/>
    <col min="14091" max="14091" width="5.85546875" style="130" bestFit="1" customWidth="1"/>
    <col min="14092" max="14092" width="12.7109375" style="130" customWidth="1"/>
    <col min="14093" max="14093" width="10.85546875" style="130" bestFit="1" customWidth="1"/>
    <col min="14094" max="14338" width="12.7109375" style="130"/>
    <col min="14339" max="14339" width="21.28515625" style="130" customWidth="1"/>
    <col min="14340" max="14340" width="15" style="130" bestFit="1" customWidth="1"/>
    <col min="14341" max="14341" width="4.28515625" style="130" customWidth="1"/>
    <col min="14342" max="14342" width="10" style="130" customWidth="1"/>
    <col min="14343" max="14343" width="8.5703125" style="130" customWidth="1"/>
    <col min="14344" max="14344" width="8.5703125" style="130" bestFit="1" customWidth="1"/>
    <col min="14345" max="14346" width="7.140625" style="130" bestFit="1" customWidth="1"/>
    <col min="14347" max="14347" width="5.85546875" style="130" bestFit="1" customWidth="1"/>
    <col min="14348" max="14348" width="12.7109375" style="130" customWidth="1"/>
    <col min="14349" max="14349" width="10.85546875" style="130" bestFit="1" customWidth="1"/>
    <col min="14350" max="14594" width="12.7109375" style="130"/>
    <col min="14595" max="14595" width="21.28515625" style="130" customWidth="1"/>
    <col min="14596" max="14596" width="15" style="130" bestFit="1" customWidth="1"/>
    <col min="14597" max="14597" width="4.28515625" style="130" customWidth="1"/>
    <col min="14598" max="14598" width="10" style="130" customWidth="1"/>
    <col min="14599" max="14599" width="8.5703125" style="130" customWidth="1"/>
    <col min="14600" max="14600" width="8.5703125" style="130" bestFit="1" customWidth="1"/>
    <col min="14601" max="14602" width="7.140625" style="130" bestFit="1" customWidth="1"/>
    <col min="14603" max="14603" width="5.85546875" style="130" bestFit="1" customWidth="1"/>
    <col min="14604" max="14604" width="12.7109375" style="130" customWidth="1"/>
    <col min="14605" max="14605" width="10.85546875" style="130" bestFit="1" customWidth="1"/>
    <col min="14606" max="14850" width="12.7109375" style="130"/>
    <col min="14851" max="14851" width="21.28515625" style="130" customWidth="1"/>
    <col min="14852" max="14852" width="15" style="130" bestFit="1" customWidth="1"/>
    <col min="14853" max="14853" width="4.28515625" style="130" customWidth="1"/>
    <col min="14854" max="14854" width="10" style="130" customWidth="1"/>
    <col min="14855" max="14855" width="8.5703125" style="130" customWidth="1"/>
    <col min="14856" max="14856" width="8.5703125" style="130" bestFit="1" customWidth="1"/>
    <col min="14857" max="14858" width="7.140625" style="130" bestFit="1" customWidth="1"/>
    <col min="14859" max="14859" width="5.85546875" style="130" bestFit="1" customWidth="1"/>
    <col min="14860" max="14860" width="12.7109375" style="130" customWidth="1"/>
    <col min="14861" max="14861" width="10.85546875" style="130" bestFit="1" customWidth="1"/>
    <col min="14862" max="15106" width="12.7109375" style="130"/>
    <col min="15107" max="15107" width="21.28515625" style="130" customWidth="1"/>
    <col min="15108" max="15108" width="15" style="130" bestFit="1" customWidth="1"/>
    <col min="15109" max="15109" width="4.28515625" style="130" customWidth="1"/>
    <col min="15110" max="15110" width="10" style="130" customWidth="1"/>
    <col min="15111" max="15111" width="8.5703125" style="130" customWidth="1"/>
    <col min="15112" max="15112" width="8.5703125" style="130" bestFit="1" customWidth="1"/>
    <col min="15113" max="15114" width="7.140625" style="130" bestFit="1" customWidth="1"/>
    <col min="15115" max="15115" width="5.85546875" style="130" bestFit="1" customWidth="1"/>
    <col min="15116" max="15116" width="12.7109375" style="130" customWidth="1"/>
    <col min="15117" max="15117" width="10.85546875" style="130" bestFit="1" customWidth="1"/>
    <col min="15118" max="15362" width="12.7109375" style="130"/>
    <col min="15363" max="15363" width="21.28515625" style="130" customWidth="1"/>
    <col min="15364" max="15364" width="15" style="130" bestFit="1" customWidth="1"/>
    <col min="15365" max="15365" width="4.28515625" style="130" customWidth="1"/>
    <col min="15366" max="15366" width="10" style="130" customWidth="1"/>
    <col min="15367" max="15367" width="8.5703125" style="130" customWidth="1"/>
    <col min="15368" max="15368" width="8.5703125" style="130" bestFit="1" customWidth="1"/>
    <col min="15369" max="15370" width="7.140625" style="130" bestFit="1" customWidth="1"/>
    <col min="15371" max="15371" width="5.85546875" style="130" bestFit="1" customWidth="1"/>
    <col min="15372" max="15372" width="12.7109375" style="130" customWidth="1"/>
    <col min="15373" max="15373" width="10.85546875" style="130" bestFit="1" customWidth="1"/>
    <col min="15374" max="15618" width="12.7109375" style="130"/>
    <col min="15619" max="15619" width="21.28515625" style="130" customWidth="1"/>
    <col min="15620" max="15620" width="15" style="130" bestFit="1" customWidth="1"/>
    <col min="15621" max="15621" width="4.28515625" style="130" customWidth="1"/>
    <col min="15622" max="15622" width="10" style="130" customWidth="1"/>
    <col min="15623" max="15623" width="8.5703125" style="130" customWidth="1"/>
    <col min="15624" max="15624" width="8.5703125" style="130" bestFit="1" customWidth="1"/>
    <col min="15625" max="15626" width="7.140625" style="130" bestFit="1" customWidth="1"/>
    <col min="15627" max="15627" width="5.85546875" style="130" bestFit="1" customWidth="1"/>
    <col min="15628" max="15628" width="12.7109375" style="130" customWidth="1"/>
    <col min="15629" max="15629" width="10.85546875" style="130" bestFit="1" customWidth="1"/>
    <col min="15630" max="15874" width="12.7109375" style="130"/>
    <col min="15875" max="15875" width="21.28515625" style="130" customWidth="1"/>
    <col min="15876" max="15876" width="15" style="130" bestFit="1" customWidth="1"/>
    <col min="15877" max="15877" width="4.28515625" style="130" customWidth="1"/>
    <col min="15878" max="15878" width="10" style="130" customWidth="1"/>
    <col min="15879" max="15879" width="8.5703125" style="130" customWidth="1"/>
    <col min="15880" max="15880" width="8.5703125" style="130" bestFit="1" customWidth="1"/>
    <col min="15881" max="15882" width="7.140625" style="130" bestFit="1" customWidth="1"/>
    <col min="15883" max="15883" width="5.85546875" style="130" bestFit="1" customWidth="1"/>
    <col min="15884" max="15884" width="12.7109375" style="130" customWidth="1"/>
    <col min="15885" max="15885" width="10.85546875" style="130" bestFit="1" customWidth="1"/>
    <col min="15886" max="16130" width="12.7109375" style="130"/>
    <col min="16131" max="16131" width="21.28515625" style="130" customWidth="1"/>
    <col min="16132" max="16132" width="15" style="130" bestFit="1" customWidth="1"/>
    <col min="16133" max="16133" width="4.28515625" style="130" customWidth="1"/>
    <col min="16134" max="16134" width="10" style="130" customWidth="1"/>
    <col min="16135" max="16135" width="8.5703125" style="130" customWidth="1"/>
    <col min="16136" max="16136" width="8.5703125" style="130" bestFit="1" customWidth="1"/>
    <col min="16137" max="16138" width="7.140625" style="130" bestFit="1" customWidth="1"/>
    <col min="16139" max="16139" width="5.85546875" style="130" bestFit="1" customWidth="1"/>
    <col min="16140" max="16140" width="12.7109375" style="130" customWidth="1"/>
    <col min="16141" max="16141" width="10.85546875" style="130" bestFit="1" customWidth="1"/>
    <col min="16142" max="16384" width="12.7109375" style="130"/>
  </cols>
  <sheetData>
    <row r="1" spans="2:25">
      <c r="B1" s="125" t="str">
        <f>المدخلات!G1</f>
        <v>المندوبية الجهوية للتربية</v>
      </c>
      <c r="C1" s="126">
        <f>المدخلات!I1</f>
        <v>0</v>
      </c>
      <c r="D1" s="127"/>
      <c r="E1" s="127"/>
      <c r="F1" s="128" t="str">
        <f>المدخلات!G4</f>
        <v>القسم</v>
      </c>
      <c r="G1" s="129"/>
      <c r="H1" s="393">
        <f>المدخلات!I4</f>
        <v>0</v>
      </c>
      <c r="I1" s="394"/>
      <c r="J1" s="204"/>
      <c r="L1" s="224" t="str">
        <f t="shared" ref="L1:M3" si="0">B1</f>
        <v>المندوبية الجهوية للتربية</v>
      </c>
      <c r="M1" s="225">
        <f t="shared" si="0"/>
        <v>0</v>
      </c>
      <c r="N1" s="226"/>
      <c r="P1" s="224" t="str">
        <f>F1</f>
        <v>القسم</v>
      </c>
      <c r="Q1" s="462">
        <f>H1</f>
        <v>0</v>
      </c>
      <c r="R1" s="462"/>
    </row>
    <row r="2" spans="2:25">
      <c r="B2" s="125" t="str">
        <f>المدخلات!G2</f>
        <v>المدرسة الإبتدائية</v>
      </c>
      <c r="C2" s="126">
        <f>المدخلات!I2</f>
        <v>0</v>
      </c>
      <c r="D2" s="132"/>
      <c r="E2" s="132"/>
      <c r="F2" s="128" t="str">
        <f>المدخلات!G5</f>
        <v>السنة الدراسية</v>
      </c>
      <c r="G2" s="134"/>
      <c r="H2" s="395" t="str">
        <f>المدخلات!I5</f>
        <v>2019-2018</v>
      </c>
      <c r="I2" s="396"/>
      <c r="J2" s="205"/>
      <c r="L2" s="224" t="str">
        <f t="shared" si="0"/>
        <v>المدرسة الإبتدائية</v>
      </c>
      <c r="M2" s="227">
        <f t="shared" si="0"/>
        <v>0</v>
      </c>
      <c r="N2" s="228"/>
      <c r="P2" s="224" t="str">
        <f>F2</f>
        <v>السنة الدراسية</v>
      </c>
      <c r="Q2" s="462" t="str">
        <f>H2</f>
        <v>2019-2018</v>
      </c>
      <c r="R2" s="462"/>
    </row>
    <row r="3" spans="2:25">
      <c r="B3" s="131" t="str">
        <f>المدخلات!G3</f>
        <v>المعلم (ة)</v>
      </c>
      <c r="C3" s="160">
        <f>المدخلات!I3</f>
        <v>0</v>
      </c>
      <c r="D3" s="135"/>
      <c r="E3" s="135"/>
      <c r="F3" s="133" t="str">
        <f>المدخلات!G6</f>
        <v>عدد التلاميذ</v>
      </c>
      <c r="G3" s="136"/>
      <c r="H3" s="397">
        <f>المدخلات!I6</f>
        <v>45</v>
      </c>
      <c r="I3" s="398"/>
      <c r="J3" s="204"/>
      <c r="L3" s="224" t="str">
        <f t="shared" si="0"/>
        <v>المعلم (ة)</v>
      </c>
      <c r="M3" s="227">
        <f t="shared" si="0"/>
        <v>0</v>
      </c>
      <c r="N3" s="228"/>
      <c r="P3" s="224" t="str">
        <f>F3</f>
        <v>عدد التلاميذ</v>
      </c>
      <c r="Q3" s="462">
        <f>H3</f>
        <v>45</v>
      </c>
      <c r="R3" s="462"/>
    </row>
    <row r="5" spans="2:25" ht="27.75">
      <c r="B5" s="399" t="s">
        <v>114</v>
      </c>
      <c r="C5" s="399"/>
      <c r="D5" s="399"/>
      <c r="E5" s="399"/>
      <c r="F5" s="399"/>
      <c r="G5" s="399"/>
      <c r="H5" s="399"/>
      <c r="I5" s="399"/>
      <c r="J5" s="193"/>
      <c r="L5" s="463" t="s">
        <v>115</v>
      </c>
      <c r="M5" s="463"/>
      <c r="N5" s="463"/>
      <c r="O5" s="463"/>
      <c r="P5" s="463"/>
      <c r="Q5" s="463"/>
      <c r="R5" s="463"/>
      <c r="S5" s="463"/>
    </row>
    <row r="6" spans="2:25">
      <c r="L6" s="229"/>
    </row>
    <row r="7" spans="2:25">
      <c r="B7" s="138" t="s">
        <v>89</v>
      </c>
      <c r="C7" s="391" t="str">
        <f>VLOOKUP(H7,ثلاثي3!A5:AG49,2,FALSE)</f>
        <v/>
      </c>
      <c r="D7" s="392"/>
      <c r="E7" s="392"/>
      <c r="G7" s="142" t="s">
        <v>92</v>
      </c>
      <c r="H7" s="161">
        <v>1</v>
      </c>
      <c r="L7" s="230" t="str">
        <f>B7</f>
        <v>اسم التلميذ و لقبه</v>
      </c>
      <c r="M7" s="464" t="str">
        <f>C7</f>
        <v/>
      </c>
      <c r="N7" s="464"/>
    </row>
    <row r="8" spans="2:25" s="139" customFormat="1">
      <c r="K8" s="130"/>
      <c r="L8" s="229"/>
      <c r="M8" s="231"/>
      <c r="N8" s="231"/>
      <c r="O8" s="173"/>
      <c r="P8" s="232"/>
      <c r="Q8" s="232"/>
      <c r="R8" s="232"/>
      <c r="S8" s="232"/>
      <c r="T8" s="232"/>
      <c r="Y8" s="130"/>
    </row>
    <row r="9" spans="2:25" s="139" customFormat="1" ht="18">
      <c r="B9" s="400" t="str">
        <f>ثلاثي3!D3</f>
        <v>مجال اللغة العربية</v>
      </c>
      <c r="C9" s="401"/>
      <c r="D9" s="130"/>
      <c r="E9" s="138" t="str">
        <f>ثلاثي3!B57</f>
        <v>معدل القسم</v>
      </c>
      <c r="F9" s="140" t="str">
        <f>ثلاثي3!B56</f>
        <v>أدنى عدد</v>
      </c>
      <c r="G9" s="140" t="str">
        <f>ثلاثي3!B55</f>
        <v>أعلى عدد</v>
      </c>
      <c r="I9" s="164" t="s">
        <v>97</v>
      </c>
      <c r="L9" s="164" t="str">
        <f>B9</f>
        <v>مجال اللغة العربية</v>
      </c>
      <c r="M9" s="164" t="s">
        <v>116</v>
      </c>
      <c r="N9" s="164" t="s">
        <v>117</v>
      </c>
      <c r="O9" s="164" t="s">
        <v>118</v>
      </c>
      <c r="P9" s="232"/>
      <c r="Q9" s="232"/>
      <c r="R9" s="232"/>
      <c r="S9" s="232"/>
      <c r="T9" s="232"/>
    </row>
    <row r="10" spans="2:25" s="139" customFormat="1">
      <c r="B10" s="142" t="str">
        <f>ثلاثي3!D4</f>
        <v>تواصل شفوي</v>
      </c>
      <c r="C10" s="143">
        <f>VLOOKUP(H7,ثلاثي3!A5:AG49,4,FALSE)</f>
        <v>0</v>
      </c>
      <c r="D10" s="130"/>
      <c r="E10" s="144" t="e">
        <f>ثلاثي3!D57</f>
        <v>#DIV/0!</v>
      </c>
      <c r="F10" s="145">
        <f>ثلاثي3!D56</f>
        <v>0</v>
      </c>
      <c r="G10" s="145">
        <f>ثلاثي3!D55</f>
        <v>0</v>
      </c>
      <c r="H10" s="151" t="str">
        <f>IF(AND(C10=F10,C$36=G$36),"للتثبت","")</f>
        <v>للتثبت</v>
      </c>
      <c r="I10" s="165">
        <f>C10-VLOOKUP(H7,ثلاثي1!A5:AG49,4,FALSE)</f>
        <v>0</v>
      </c>
      <c r="J10" s="206"/>
      <c r="L10" s="230" t="str">
        <f t="shared" ref="L10:L32" si="1">B10</f>
        <v>تواصل شفوي</v>
      </c>
      <c r="M10" s="170">
        <f>VLOOKUP(H7,ثلاثي1!A5:AF49,4,FALSE)</f>
        <v>0</v>
      </c>
      <c r="N10" s="170">
        <f>VLOOKUP(H7,ثلاثي2!A5:AF49,4,FALSE)</f>
        <v>0</v>
      </c>
      <c r="O10" s="233">
        <f>C10</f>
        <v>0</v>
      </c>
      <c r="P10" s="232"/>
      <c r="Q10" s="232"/>
      <c r="R10" s="232"/>
      <c r="S10" s="232"/>
      <c r="T10" s="232"/>
    </row>
    <row r="11" spans="2:25" s="139" customFormat="1">
      <c r="B11" s="146" t="str">
        <f>ثلاثي3!E4</f>
        <v>قراءة</v>
      </c>
      <c r="C11" s="143">
        <f>VLOOKUP(H7,ثلاثي3!A5:AG49,5,FALSE)</f>
        <v>0</v>
      </c>
      <c r="D11" s="147"/>
      <c r="E11" s="144" t="e">
        <f>ثلاثي3!E57</f>
        <v>#DIV/0!</v>
      </c>
      <c r="F11" s="145">
        <f>ثلاثي3!E56</f>
        <v>0</v>
      </c>
      <c r="G11" s="145">
        <f>ثلاثي3!E55</f>
        <v>0</v>
      </c>
      <c r="H11" s="151" t="str">
        <f>IF(AND(C11=F11,C$36=G$36),"للتثبت","")</f>
        <v>للتثبت</v>
      </c>
      <c r="I11" s="165">
        <f>C11-VLOOKUP(H7,ثلاثي1!A5:AG49,5,FALSE)</f>
        <v>0</v>
      </c>
      <c r="J11" s="206"/>
      <c r="L11" s="230" t="str">
        <f t="shared" si="1"/>
        <v>قراءة</v>
      </c>
      <c r="M11" s="170">
        <f>VLOOKUP(H7,ثلاثي1!A5:AF49,5,FALSE)</f>
        <v>0</v>
      </c>
      <c r="N11" s="170">
        <f>VLOOKUP(H7,ثلاثي2!A5:AF49,5,FALSE)</f>
        <v>0</v>
      </c>
      <c r="O11" s="233">
        <f t="shared" ref="O11:O33" si="2">C11</f>
        <v>0</v>
      </c>
      <c r="P11" s="232"/>
      <c r="Q11" s="232"/>
      <c r="R11" s="232"/>
      <c r="S11" s="232"/>
      <c r="T11" s="232"/>
    </row>
    <row r="12" spans="2:25" s="139" customFormat="1">
      <c r="B12" s="146" t="str">
        <f>ثلاثي3!F4</f>
        <v>قواعد اللغة</v>
      </c>
      <c r="C12" s="143">
        <f>VLOOKUP(H7,ثلاثي3!A5:AG49,6,FALSE)</f>
        <v>0</v>
      </c>
      <c r="D12" s="147"/>
      <c r="E12" s="144" t="e">
        <f>ثلاثي3!F57</f>
        <v>#DIV/0!</v>
      </c>
      <c r="F12" s="145">
        <f>ثلاثي3!F56</f>
        <v>0</v>
      </c>
      <c r="G12" s="145">
        <f>+ثلاثي3!F55</f>
        <v>0</v>
      </c>
      <c r="H12" s="151" t="str">
        <f>IF(AND(C12=F12,C$36=G$36),"للتثبت","")</f>
        <v>للتثبت</v>
      </c>
      <c r="I12" s="165">
        <f>C12-VLOOKUP(H7,ثلاثي1!A5:AG49,6,FALSE)</f>
        <v>0</v>
      </c>
      <c r="J12" s="206"/>
      <c r="K12" s="148"/>
      <c r="L12" s="230" t="str">
        <f t="shared" si="1"/>
        <v>قواعد اللغة</v>
      </c>
      <c r="M12" s="170">
        <f>VLOOKUP(H7,ثلاثي1!A5:AF49,6,FALSE)</f>
        <v>0</v>
      </c>
      <c r="N12" s="170">
        <f>VLOOKUP(H7,ثلاثي2!A5:AF49,6,FALSE)</f>
        <v>0</v>
      </c>
      <c r="O12" s="233">
        <f t="shared" si="2"/>
        <v>0</v>
      </c>
      <c r="P12" s="232"/>
      <c r="Q12" s="232"/>
      <c r="R12" s="232"/>
      <c r="S12" s="232"/>
      <c r="T12" s="232"/>
    </row>
    <row r="13" spans="2:25" s="139" customFormat="1">
      <c r="B13" s="146" t="str">
        <f>ثلاثي3!G4</f>
        <v>إنتاج كتابي</v>
      </c>
      <c r="C13" s="143">
        <f>VLOOKUP(H7,ثلاثي3!A5:AG49,7,FALSE)</f>
        <v>0</v>
      </c>
      <c r="D13" s="147"/>
      <c r="E13" s="144" t="e">
        <f>ثلاثي3!G57</f>
        <v>#DIV/0!</v>
      </c>
      <c r="F13" s="145">
        <f>ثلاثي3!G56</f>
        <v>0</v>
      </c>
      <c r="G13" s="145">
        <f>ثلاثي3!G55</f>
        <v>0</v>
      </c>
      <c r="H13" s="151" t="str">
        <f>IF(AND(C13=F13,C$36=G$36),"للتثبت","")</f>
        <v>للتثبت</v>
      </c>
      <c r="I13" s="165">
        <f>C13-VLOOKUP(H7,ثلاثي1!A5:AG49,7,FALSE)</f>
        <v>0</v>
      </c>
      <c r="J13" s="206"/>
      <c r="K13" s="148"/>
      <c r="L13" s="230" t="str">
        <f t="shared" si="1"/>
        <v>إنتاج كتابي</v>
      </c>
      <c r="M13" s="170">
        <f>VLOOKUP(H7,ثلاثي1!A5:AF49,7,FALSE)</f>
        <v>0</v>
      </c>
      <c r="N13" s="170">
        <f>VLOOKUP(H7,ثلاثي2!A5:AF49,7,FALSE)</f>
        <v>0</v>
      </c>
      <c r="O13" s="233">
        <f t="shared" si="2"/>
        <v>0</v>
      </c>
      <c r="P13" s="232"/>
      <c r="Q13" s="232"/>
      <c r="R13" s="232"/>
      <c r="S13" s="232"/>
      <c r="T13" s="232"/>
    </row>
    <row r="14" spans="2:25">
      <c r="B14" s="146" t="str">
        <f>ثلاثي3!I4</f>
        <v>معدل المجال</v>
      </c>
      <c r="C14" s="162">
        <f>VLOOKUP(H7,ثلاثي3!A5:AG49,9,FALSE)</f>
        <v>0</v>
      </c>
      <c r="D14" s="147"/>
      <c r="E14" s="144">
        <f>ثلاثي3!I57</f>
        <v>0</v>
      </c>
      <c r="F14" s="145">
        <f>ثلاثي3!I56</f>
        <v>0</v>
      </c>
      <c r="G14" s="145">
        <f>ثلاثي3!I55</f>
        <v>0</v>
      </c>
      <c r="H14" s="151" t="str">
        <f>IF(AND(C14=F14,C$36=G$36),"للتثبت","")</f>
        <v>للتثبت</v>
      </c>
      <c r="I14" s="165">
        <f>C14-VLOOKUP(H7,ثلاثي1!A5:AG49,9,FALSE)</f>
        <v>0</v>
      </c>
      <c r="J14" s="206"/>
      <c r="K14" s="148"/>
      <c r="L14" s="230" t="str">
        <f t="shared" si="1"/>
        <v>معدل المجال</v>
      </c>
      <c r="M14" s="172">
        <f>VLOOKUP(H7,ثلاثي1!A5:AF49,9,FALSE)</f>
        <v>0</v>
      </c>
      <c r="N14" s="172">
        <f>VLOOKUP(H7,ثلاثي2!A5:AF49,9,FALSE)</f>
        <v>0</v>
      </c>
      <c r="O14" s="171">
        <f t="shared" si="2"/>
        <v>0</v>
      </c>
      <c r="Y14" s="139"/>
    </row>
    <row r="15" spans="2:25">
      <c r="B15" s="147"/>
      <c r="C15" s="149"/>
      <c r="D15" s="147"/>
      <c r="E15" s="150"/>
      <c r="F15" s="149"/>
      <c r="G15" s="149"/>
      <c r="H15" s="150"/>
      <c r="I15" s="166"/>
      <c r="J15" s="166"/>
      <c r="K15" s="147"/>
      <c r="L15" s="229"/>
      <c r="M15" s="234"/>
      <c r="N15" s="234"/>
      <c r="O15" s="234"/>
    </row>
    <row r="16" spans="2:25" ht="18">
      <c r="B16" s="389" t="str">
        <f>ثلاثي3!K3</f>
        <v>مجال العلوم والتكنولوجيا</v>
      </c>
      <c r="C16" s="390"/>
      <c r="D16" s="147"/>
      <c r="E16" s="150"/>
      <c r="F16" s="151"/>
      <c r="G16" s="151"/>
      <c r="H16" s="151"/>
      <c r="I16" s="166"/>
      <c r="J16" s="166"/>
      <c r="K16" s="147"/>
      <c r="L16" s="164" t="str">
        <f t="shared" si="1"/>
        <v>مجال العلوم والتكنولوجيا</v>
      </c>
      <c r="M16" s="164" t="s">
        <v>116</v>
      </c>
      <c r="N16" s="164" t="s">
        <v>117</v>
      </c>
      <c r="O16" s="164" t="s">
        <v>118</v>
      </c>
    </row>
    <row r="17" spans="2:15">
      <c r="B17" s="146" t="str">
        <f>ثلاثي3!K4</f>
        <v>رياضيات</v>
      </c>
      <c r="C17" s="152">
        <f>VLOOKUP(H7,ثلاثي3!A5:AG49,11,FALSE)</f>
        <v>0</v>
      </c>
      <c r="E17" s="144" t="e">
        <f>ثلاثي3!K57</f>
        <v>#DIV/0!</v>
      </c>
      <c r="F17" s="145">
        <f>ثلاثي3!K56</f>
        <v>0</v>
      </c>
      <c r="G17" s="145">
        <f>ثلاثي3!K55</f>
        <v>0</v>
      </c>
      <c r="H17" s="151" t="str">
        <f>IF(AND(C17=F17,C$36=G$36),"للتثبت","")</f>
        <v>للتثبت</v>
      </c>
      <c r="I17" s="165">
        <f>C17-VLOOKUP(H7,ثلاثي1!A5:AG49,11,FALSE)</f>
        <v>0</v>
      </c>
      <c r="J17" s="206"/>
      <c r="L17" s="230" t="str">
        <f t="shared" si="1"/>
        <v>رياضيات</v>
      </c>
      <c r="M17" s="233">
        <f>VLOOKUP(H7,ثلاثي1!A5:AF49,11,FALSE)</f>
        <v>0</v>
      </c>
      <c r="N17" s="233">
        <f>VLOOKUP(H7,ثلاثي2!A5:AF49,11,FALSE)</f>
        <v>0</v>
      </c>
      <c r="O17" s="233">
        <f t="shared" si="2"/>
        <v>0</v>
      </c>
    </row>
    <row r="18" spans="2:15">
      <c r="B18" s="146" t="str">
        <f>ثلاثي3!L4</f>
        <v>الإيقاظ العلمي</v>
      </c>
      <c r="C18" s="143">
        <f>VLOOKUP(H7,ثلاثي3!A5:AG49,12,FALSE)</f>
        <v>0</v>
      </c>
      <c r="D18" s="154"/>
      <c r="E18" s="144" t="e">
        <f>ثلاثي3!L57</f>
        <v>#DIV/0!</v>
      </c>
      <c r="F18" s="145">
        <f>ثلاثي3!L56</f>
        <v>0</v>
      </c>
      <c r="G18" s="145">
        <f>ثلاثي3!L55</f>
        <v>0</v>
      </c>
      <c r="H18" s="151" t="str">
        <f>IF(AND(C18=F18,C$36=G$36),"للتثبت","")</f>
        <v>للتثبت</v>
      </c>
      <c r="I18" s="165">
        <f>C18-VLOOKUP(H7,ثلاثي1!A5:AG49,12,FALSE)</f>
        <v>0</v>
      </c>
      <c r="J18" s="206"/>
      <c r="L18" s="230" t="str">
        <f t="shared" si="1"/>
        <v>الإيقاظ العلمي</v>
      </c>
      <c r="M18" s="170">
        <f>VLOOKUP(H7,ثلاثي1!A5:AF49,12,FALSE)</f>
        <v>0</v>
      </c>
      <c r="N18" s="170">
        <f>VLOOKUP(H7,ثلاثي2!A5:AF49,12,FALSE)</f>
        <v>0</v>
      </c>
      <c r="O18" s="233">
        <f t="shared" si="2"/>
        <v>0</v>
      </c>
    </row>
    <row r="19" spans="2:15">
      <c r="B19" s="146" t="str">
        <f>ثلاثي3!M4</f>
        <v>تربية تكنولوجية</v>
      </c>
      <c r="C19" s="143">
        <f>VLOOKUP(H7,ثلاثي3!A5:AG49,13,FALSE)</f>
        <v>0</v>
      </c>
      <c r="D19" s="147"/>
      <c r="E19" s="144" t="e">
        <f>ثلاثي3!M57</f>
        <v>#DIV/0!</v>
      </c>
      <c r="F19" s="145">
        <f>ثلاثي3!M56</f>
        <v>0</v>
      </c>
      <c r="G19" s="145">
        <f>ثلاثي3!M55</f>
        <v>0</v>
      </c>
      <c r="H19" s="151" t="str">
        <f>IF(AND(C19=F19,C$36=G$36),"للتثبت","")</f>
        <v>للتثبت</v>
      </c>
      <c r="I19" s="165">
        <f>C19-VLOOKUP(H7,ثلاثي1!A5:AG49,13,FALSE)</f>
        <v>0</v>
      </c>
      <c r="J19" s="206"/>
      <c r="K19" s="153"/>
      <c r="L19" s="230" t="str">
        <f t="shared" si="1"/>
        <v>تربية تكنولوجية</v>
      </c>
      <c r="M19" s="170">
        <f>VLOOKUP(H7,ثلاثي1!A5:AF49,13,FALSE)</f>
        <v>0</v>
      </c>
      <c r="N19" s="170">
        <f>VLOOKUP(H7,ثلاثي2!A5:AF49,13,FALSE)</f>
        <v>0</v>
      </c>
      <c r="O19" s="233">
        <f t="shared" si="2"/>
        <v>0</v>
      </c>
    </row>
    <row r="20" spans="2:15">
      <c r="B20" s="146" t="str">
        <f>ثلاثي3!O4</f>
        <v>معدل المجال</v>
      </c>
      <c r="C20" s="163">
        <f>VLOOKUP(H7,ثلاثي3!A5:AG49,15,FALSE)</f>
        <v>0</v>
      </c>
      <c r="D20" s="147"/>
      <c r="E20" s="144">
        <f>ثلاثي3!O57</f>
        <v>0</v>
      </c>
      <c r="F20" s="145">
        <f>ثلاثي3!O56</f>
        <v>0</v>
      </c>
      <c r="G20" s="145">
        <f>ثلاثي3!O55</f>
        <v>0</v>
      </c>
      <c r="H20" s="151" t="str">
        <f>IF(AND(C20=F20,C$36=G$36),"للتثبت","")</f>
        <v>للتثبت</v>
      </c>
      <c r="I20" s="165">
        <f>C20-VLOOKUP(H7,ثلاثي1!A5:AG49,15,FALSE)</f>
        <v>0</v>
      </c>
      <c r="J20" s="206"/>
      <c r="K20" s="153"/>
      <c r="L20" s="230" t="str">
        <f t="shared" si="1"/>
        <v>معدل المجال</v>
      </c>
      <c r="M20" s="171">
        <f>VLOOKUP(H7,ثلاثي1!A5:AF49,15,FALSE)</f>
        <v>0</v>
      </c>
      <c r="N20" s="171">
        <f>VLOOKUP(H7,ثلاثي2!A5:AF49,15,FALSE)</f>
        <v>0</v>
      </c>
      <c r="O20" s="171">
        <f t="shared" si="2"/>
        <v>0</v>
      </c>
    </row>
    <row r="21" spans="2:15">
      <c r="B21" s="147"/>
      <c r="C21" s="151"/>
      <c r="D21" s="147"/>
      <c r="E21" s="150"/>
      <c r="F21" s="151"/>
      <c r="G21" s="151"/>
      <c r="H21" s="151"/>
      <c r="I21" s="166"/>
      <c r="J21" s="166"/>
      <c r="K21" s="147"/>
      <c r="L21" s="229"/>
      <c r="M21" s="234"/>
      <c r="N21" s="234"/>
      <c r="O21" s="234"/>
    </row>
    <row r="22" spans="2:15" ht="18">
      <c r="B22" s="389" t="str">
        <f>ثلاثي3!Q3</f>
        <v>مجال التنشئة</v>
      </c>
      <c r="C22" s="390"/>
      <c r="D22" s="147"/>
      <c r="H22" s="151"/>
      <c r="I22" s="166"/>
      <c r="J22" s="166"/>
      <c r="K22" s="147"/>
      <c r="L22" s="164" t="str">
        <f t="shared" si="1"/>
        <v>مجال التنشئة</v>
      </c>
      <c r="M22" s="164" t="s">
        <v>116</v>
      </c>
      <c r="N22" s="164" t="s">
        <v>117</v>
      </c>
      <c r="O22" s="164" t="s">
        <v>118</v>
      </c>
    </row>
    <row r="23" spans="2:15">
      <c r="B23" s="146" t="str">
        <f>ثلاثي3!Q4</f>
        <v>تربية إسلامية</v>
      </c>
      <c r="C23" s="152">
        <f>VLOOKUP(H7,ثلاثي3!A5:AG49,17,FALSE)</f>
        <v>0</v>
      </c>
      <c r="E23" s="144" t="e">
        <f>ثلاثي3!Q57</f>
        <v>#DIV/0!</v>
      </c>
      <c r="F23" s="145">
        <f>ثلاثي3!Q56</f>
        <v>0</v>
      </c>
      <c r="G23" s="145">
        <f>ثلاثي3!Q55</f>
        <v>0</v>
      </c>
      <c r="H23" s="151" t="str">
        <f>IF(AND(C23=F23,C$36=G$36),"للتثبت","")</f>
        <v>للتثبت</v>
      </c>
      <c r="I23" s="165">
        <f>C23-VLOOKUP(H7,ثلاثي1!A5:AG49,17,FALSE)</f>
        <v>0</v>
      </c>
      <c r="J23" s="206"/>
      <c r="L23" s="230" t="str">
        <f t="shared" si="1"/>
        <v>تربية إسلامية</v>
      </c>
      <c r="M23" s="233">
        <f>VLOOKUP(H7,ثلاثي1!A5:AF49,17,FALSE)</f>
        <v>0</v>
      </c>
      <c r="N23" s="233">
        <f>VLOOKUP(H7,ثلاثي2!A5:AF49,17,FALSE)</f>
        <v>0</v>
      </c>
      <c r="O23" s="233">
        <f t="shared" si="2"/>
        <v>0</v>
      </c>
    </row>
    <row r="24" spans="2:15">
      <c r="B24" s="146" t="str">
        <f>ثلاثي3!R4</f>
        <v>تربية تشكيلية</v>
      </c>
      <c r="C24" s="152">
        <f>VLOOKUP(H7,ثلاثي3!A5:AG49,18,FALSE)</f>
        <v>0</v>
      </c>
      <c r="D24" s="147"/>
      <c r="E24" s="144" t="e">
        <f>ثلاثي3!R57</f>
        <v>#DIV/0!</v>
      </c>
      <c r="F24" s="145">
        <f>ثلاثي3!R56</f>
        <v>0</v>
      </c>
      <c r="G24" s="145">
        <f>ثلاثي3!R55</f>
        <v>0</v>
      </c>
      <c r="H24" s="151" t="str">
        <f>IF(AND(C24=F24,C$36=G$36),"للتثبت","")</f>
        <v>للتثبت</v>
      </c>
      <c r="I24" s="165">
        <f>C24-VLOOKUP(H7,ثلاثي1!A5:AG49,18,FALSE)</f>
        <v>0</v>
      </c>
      <c r="J24" s="206"/>
      <c r="K24" s="147"/>
      <c r="L24" s="230" t="str">
        <f>B24</f>
        <v>تربية تشكيلية</v>
      </c>
      <c r="M24" s="233">
        <f>VLOOKUP(H7,ثلاثي1!A5:AF49,18,FALSE)</f>
        <v>0</v>
      </c>
      <c r="N24" s="233">
        <f>VLOOKUP(H7,ثلاثي2!A5:AF49,18,FALSE)</f>
        <v>0</v>
      </c>
      <c r="O24" s="233">
        <f t="shared" si="2"/>
        <v>0</v>
      </c>
    </row>
    <row r="25" spans="2:15">
      <c r="B25" s="146" t="str">
        <f>ثلاثي3!S4</f>
        <v>تربية موسيقية</v>
      </c>
      <c r="C25" s="152">
        <f>VLOOKUP(H7,ثلاثي3!A5:AG49,19,FALSE)</f>
        <v>0</v>
      </c>
      <c r="D25" s="147"/>
      <c r="E25" s="144" t="e">
        <f>ثلاثي3!S57</f>
        <v>#DIV/0!</v>
      </c>
      <c r="F25" s="145">
        <f>ثلاثي3!S56</f>
        <v>0</v>
      </c>
      <c r="G25" s="145">
        <f>ثلاثي3!S55</f>
        <v>0</v>
      </c>
      <c r="H25" s="151" t="str">
        <f>IF(AND(C25=F25,C$36=G$36),"للتثبت","")</f>
        <v>للتثبت</v>
      </c>
      <c r="I25" s="165">
        <f>C25-VLOOKUP(H7,ثلاثي1!A5:AG49,19,FALSE)</f>
        <v>0</v>
      </c>
      <c r="J25" s="206"/>
      <c r="K25" s="147"/>
      <c r="L25" s="230" t="str">
        <f t="shared" si="1"/>
        <v>تربية موسيقية</v>
      </c>
      <c r="M25" s="233">
        <f>VLOOKUP(H7,ثلاثي1!A5:AF49,19,FALSE)</f>
        <v>0</v>
      </c>
      <c r="N25" s="233">
        <f>VLOOKUP(H7,ثلاثي2!A5:AF49,19,FALSE)</f>
        <v>0</v>
      </c>
      <c r="O25" s="233">
        <f t="shared" si="2"/>
        <v>0</v>
      </c>
    </row>
    <row r="26" spans="2:15">
      <c r="B26" s="146" t="str">
        <f>ثلاثي3!T4</f>
        <v>تربية بدنية</v>
      </c>
      <c r="C26" s="152">
        <f>IF(VLOOKUP(H7,ثلاثي3!A5:AG49,20,FALSE)=7.77,"معفى",VLOOKUP(H7,ثلاثي3!A5:AG49,20,FALSE))</f>
        <v>0</v>
      </c>
      <c r="E26" s="144">
        <f>ثلاثي3!T57</f>
        <v>0</v>
      </c>
      <c r="F26" s="145">
        <f>ثلاثي3!T56</f>
        <v>0</v>
      </c>
      <c r="G26" s="145">
        <f>ثلاثي3!T55</f>
        <v>0</v>
      </c>
      <c r="H26" s="151" t="str">
        <f>IF(AND(C26=F26,C$36=G$36),"للتثبت","")</f>
        <v>للتثبت</v>
      </c>
      <c r="I26" s="165">
        <f>IF(OR(C26="معفى",VLOOKUP(H7,ثلاثي1!A5:AG49,20,FALSE)="معفى"),"",C26-VLOOKUP(H7,ثلاثي1!A5:AG49,20,FALSE))</f>
        <v>0</v>
      </c>
      <c r="J26" s="206"/>
      <c r="K26" s="147"/>
      <c r="L26" s="230" t="str">
        <f t="shared" si="1"/>
        <v>تربية بدنية</v>
      </c>
      <c r="M26" s="233">
        <f>IF(VLOOKUP(H7,ثلاثي1!A5:AF49,20,FALSE)=7.77,"معفى",VLOOKUP(H7,ثلاثي1!A5:AF49,20,FALSE))</f>
        <v>0</v>
      </c>
      <c r="N26" s="233">
        <f>IF(VLOOKUP(H7,ثلاثي2!A5:AF49,20,FALSE)=7.77,"معفى",VLOOKUP(H7,ثلاثي2!A5:AF49,20,FALSE))</f>
        <v>0</v>
      </c>
      <c r="O26" s="233">
        <f t="shared" si="2"/>
        <v>0</v>
      </c>
    </row>
    <row r="27" spans="2:15">
      <c r="B27" s="146" t="str">
        <f>ثلاثي3!V4</f>
        <v>معدل المجال</v>
      </c>
      <c r="C27" s="163">
        <f>VLOOKUP(H7,ثلاثي3!A5:AG49,22,FALSE)</f>
        <v>0</v>
      </c>
      <c r="E27" s="144">
        <f>ثلاثي3!V57</f>
        <v>0</v>
      </c>
      <c r="F27" s="145">
        <f>ثلاثي3!V56</f>
        <v>0</v>
      </c>
      <c r="G27" s="145">
        <f>ثلاثي3!V55</f>
        <v>0</v>
      </c>
      <c r="H27" s="151" t="str">
        <f>IF(AND(C27=F27,C$36=G$36),"للتثبت","")</f>
        <v>للتثبت</v>
      </c>
      <c r="I27" s="165">
        <f>C27-VLOOKUP(H7,ثلاثي1!A5:AG49,22,FALSE)</f>
        <v>0</v>
      </c>
      <c r="J27" s="206"/>
      <c r="K27" s="147"/>
      <c r="L27" s="230" t="str">
        <f t="shared" si="1"/>
        <v>معدل المجال</v>
      </c>
      <c r="M27" s="171">
        <f>VLOOKUP(H7,ثلاثي1!A5:AF49,22,FALSE)</f>
        <v>0</v>
      </c>
      <c r="N27" s="171">
        <f>VLOOKUP(H7,ثلاثي2!A5:AF49,22,FALSE)</f>
        <v>0</v>
      </c>
      <c r="O27" s="171">
        <f t="shared" si="2"/>
        <v>0</v>
      </c>
    </row>
    <row r="28" spans="2:15">
      <c r="B28" s="147"/>
      <c r="C28" s="151"/>
      <c r="D28" s="147"/>
      <c r="E28" s="150"/>
      <c r="H28" s="151"/>
      <c r="I28" s="167"/>
      <c r="J28" s="167"/>
      <c r="K28" s="147"/>
      <c r="L28" s="229"/>
      <c r="M28" s="234"/>
      <c r="N28" s="234"/>
      <c r="O28" s="234"/>
    </row>
    <row r="29" spans="2:15" ht="18">
      <c r="B29" s="389" t="str">
        <f>ثلاثي3!X3</f>
        <v>مجال اللغة الفرنسية</v>
      </c>
      <c r="C29" s="390"/>
      <c r="E29" s="150"/>
      <c r="H29" s="150"/>
      <c r="I29" s="167"/>
      <c r="J29" s="167"/>
      <c r="K29" s="147"/>
      <c r="L29" s="164" t="str">
        <f t="shared" si="1"/>
        <v>مجال اللغة الفرنسية</v>
      </c>
      <c r="M29" s="164" t="s">
        <v>116</v>
      </c>
      <c r="N29" s="164" t="s">
        <v>117</v>
      </c>
      <c r="O29" s="164" t="s">
        <v>118</v>
      </c>
    </row>
    <row r="30" spans="2:15">
      <c r="B30" s="146" t="str">
        <f>ثلاثي3!X4</f>
        <v>Expr orale</v>
      </c>
      <c r="C30" s="143">
        <f>VLOOKUP(H7,ثلاثي3!A5:AG49,24,FALSE)</f>
        <v>0</v>
      </c>
      <c r="D30" s="147"/>
      <c r="E30" s="144" t="e">
        <f>ثلاثي3!X57</f>
        <v>#DIV/0!</v>
      </c>
      <c r="F30" s="145">
        <f>ثلاثي3!X56</f>
        <v>0</v>
      </c>
      <c r="G30" s="145">
        <f>ثلاثي3!X55</f>
        <v>0</v>
      </c>
      <c r="H30" s="151" t="str">
        <f>IF(AND(C30=F30,C$36=G$36),"للتثبت","")</f>
        <v>للتثبت</v>
      </c>
      <c r="I30" s="165">
        <f>C30-VLOOKUP(H7,ثلاثي1!A5:AG49,24,FALSE)</f>
        <v>0</v>
      </c>
      <c r="J30" s="206"/>
      <c r="K30" s="147"/>
      <c r="L30" s="230" t="str">
        <f t="shared" si="1"/>
        <v>Expr orale</v>
      </c>
      <c r="M30" s="170">
        <f>VLOOKUP(H7,ثلاثي1!A5:AF49,24,FALSE)</f>
        <v>0</v>
      </c>
      <c r="N30" s="170">
        <f>VLOOKUP(H7,ثلاثي2!A5:AF49,24,FALSE)</f>
        <v>0</v>
      </c>
      <c r="O30" s="233">
        <f t="shared" si="2"/>
        <v>0</v>
      </c>
    </row>
    <row r="31" spans="2:15">
      <c r="B31" s="146" t="str">
        <f>ثلاثي3!Y4</f>
        <v>Lecture</v>
      </c>
      <c r="C31" s="155">
        <f>VLOOKUP(H7,ثلاثي3!A5:AG49,25,FALSE)</f>
        <v>0</v>
      </c>
      <c r="D31" s="147"/>
      <c r="E31" s="144" t="e">
        <f>ثلاثي3!Y57</f>
        <v>#DIV/0!</v>
      </c>
      <c r="F31" s="145">
        <f>ثلاثي3!Y56</f>
        <v>0</v>
      </c>
      <c r="G31" s="145">
        <f>ثلاثي3!Y55</f>
        <v>0</v>
      </c>
      <c r="H31" s="151" t="str">
        <f>IF(AND(C31=F31,C$36=G$36),"للتثبت","")</f>
        <v>للتثبت</v>
      </c>
      <c r="I31" s="165">
        <f>C31-VLOOKUP(H7,ثلاثي1!A5:AG49,25,FALSE)</f>
        <v>0</v>
      </c>
      <c r="J31" s="206"/>
      <c r="K31" s="147"/>
      <c r="L31" s="230" t="str">
        <f t="shared" si="1"/>
        <v>Lecture</v>
      </c>
      <c r="M31" s="235">
        <f>VLOOKUP(H7,ثلاثي1!A5:AF49,25,FALSE)</f>
        <v>0</v>
      </c>
      <c r="N31" s="235">
        <f>VLOOKUP(H7,ثلاثي2!A5:AF49,25,FALSE)</f>
        <v>0</v>
      </c>
      <c r="O31" s="233">
        <f t="shared" si="2"/>
        <v>0</v>
      </c>
    </row>
    <row r="32" spans="2:15">
      <c r="B32" s="146" t="str">
        <f>ثلاثي3!Z4</f>
        <v>Prod écrite</v>
      </c>
      <c r="C32" s="155">
        <f>VLOOKUP(H7,ثلاثي3!A5:AG49,26,FALSE)</f>
        <v>0</v>
      </c>
      <c r="D32" s="147"/>
      <c r="E32" s="144" t="e">
        <f>ثلاثي3!Z57</f>
        <v>#DIV/0!</v>
      </c>
      <c r="F32" s="145">
        <f>ثلاثي3!Z56</f>
        <v>0</v>
      </c>
      <c r="G32" s="145">
        <f>ثلاثي3!Z55</f>
        <v>0</v>
      </c>
      <c r="H32" s="151" t="str">
        <f>IF(AND(C32=F32,C$36=G$36),"للتثبت","")</f>
        <v>للتثبت</v>
      </c>
      <c r="I32" s="165">
        <f>C32-VLOOKUP(H7,ثلاثي1!A5:AG49,26,FALSE)</f>
        <v>0</v>
      </c>
      <c r="J32" s="206"/>
      <c r="K32" s="147"/>
      <c r="L32" s="230" t="str">
        <f t="shared" si="1"/>
        <v>Prod écrite</v>
      </c>
      <c r="M32" s="235">
        <f>VLOOKUP(H7,ثلاثي1!A5:AF49,26,FALSE)</f>
        <v>0</v>
      </c>
      <c r="N32" s="235">
        <f>VLOOKUP(H7,ثلاثي2!A5:AF49,26,FALSE)</f>
        <v>0</v>
      </c>
      <c r="O32" s="233">
        <f t="shared" si="2"/>
        <v>0</v>
      </c>
    </row>
    <row r="33" spans="2:25">
      <c r="B33" s="146" t="str">
        <f>ثلاثي3!AB4</f>
        <v>معدل المجال</v>
      </c>
      <c r="C33" s="163">
        <f>VLOOKUP(H7,ثلاثي3!A5:AG49,28,FALSE)</f>
        <v>0</v>
      </c>
      <c r="D33" s="147"/>
      <c r="E33" s="144">
        <f>ثلاثي3!AB57</f>
        <v>0</v>
      </c>
      <c r="F33" s="145">
        <f>ثلاثي3!AB56</f>
        <v>0</v>
      </c>
      <c r="G33" s="145">
        <f>ثلاثي3!AB55</f>
        <v>0</v>
      </c>
      <c r="H33" s="151" t="str">
        <f>IF(AND(C33=F33,C$36=G$36),"للتثبت","")</f>
        <v>للتثبت</v>
      </c>
      <c r="I33" s="165">
        <f>C33-VLOOKUP(H7,ثلاثي1!A5:AG49,28,FALSE)</f>
        <v>0</v>
      </c>
      <c r="J33" s="206"/>
      <c r="K33" s="147"/>
      <c r="L33" s="230" t="str">
        <f>B33</f>
        <v>معدل المجال</v>
      </c>
      <c r="M33" s="171">
        <f>VLOOKUP(H7,ثلاثي1!A5:AF49,28,FALSE)</f>
        <v>0</v>
      </c>
      <c r="N33" s="171">
        <f>VLOOKUP(H7,ثلاثي2!A5:AF49,28,FALSE)</f>
        <v>0</v>
      </c>
      <c r="O33" s="171">
        <f t="shared" si="2"/>
        <v>0</v>
      </c>
    </row>
    <row r="34" spans="2:25">
      <c r="B34" s="147"/>
      <c r="D34" s="147"/>
      <c r="E34" s="150"/>
      <c r="F34" s="150"/>
      <c r="G34" s="150"/>
      <c r="H34" s="150"/>
      <c r="I34" s="168"/>
      <c r="J34" s="168"/>
      <c r="K34" s="147"/>
      <c r="L34" s="236"/>
      <c r="M34" s="234"/>
      <c r="N34" s="234"/>
      <c r="O34" s="234"/>
    </row>
    <row r="35" spans="2:25" s="173" customFormat="1" ht="18">
      <c r="B35" s="169" t="s">
        <v>90</v>
      </c>
      <c r="C35" s="170">
        <f>VLOOKUP(H7,ثلاثي1!A5:AG49,31,FALSE)</f>
        <v>0</v>
      </c>
      <c r="D35" s="168"/>
      <c r="E35" s="171">
        <f>ثلاثي1!AE57</f>
        <v>0</v>
      </c>
      <c r="F35" s="172">
        <f>ثلاثي1!AE56</f>
        <v>0</v>
      </c>
      <c r="G35" s="172">
        <f>ثلاثي1!AE55</f>
        <v>0</v>
      </c>
      <c r="H35" s="168"/>
      <c r="I35" s="168"/>
      <c r="J35" s="168"/>
      <c r="K35" s="147"/>
      <c r="L35" s="237" t="str">
        <f t="shared" ref="L35:M37" si="3">B35</f>
        <v>معدل الثلاثي الأول</v>
      </c>
      <c r="M35" s="238">
        <f t="shared" si="3"/>
        <v>0</v>
      </c>
      <c r="Y35" s="130"/>
    </row>
    <row r="36" spans="2:25" ht="18">
      <c r="B36" s="156" t="s">
        <v>98</v>
      </c>
      <c r="C36" s="170">
        <f>VLOOKUP(H7,ثلاثي2!A5:AG49,31,FALSE)</f>
        <v>0</v>
      </c>
      <c r="E36" s="144">
        <f>ثلاثي2!AE57</f>
        <v>0</v>
      </c>
      <c r="F36" s="145">
        <f>ثلاثي2!AE56</f>
        <v>0</v>
      </c>
      <c r="G36" s="145">
        <f>ثلاثي2!AE55</f>
        <v>0</v>
      </c>
      <c r="H36" s="150"/>
      <c r="I36" s="168"/>
      <c r="J36" s="168"/>
      <c r="K36" s="168"/>
      <c r="L36" s="237" t="str">
        <f t="shared" si="3"/>
        <v>معدل الثلاثي الثاني</v>
      </c>
      <c r="M36" s="238">
        <f t="shared" si="3"/>
        <v>0</v>
      </c>
      <c r="Y36" s="173"/>
    </row>
    <row r="37" spans="2:25" ht="18">
      <c r="B37" s="156" t="s">
        <v>100</v>
      </c>
      <c r="C37" s="170">
        <f>VLOOKUP(H7,ثلاثي3!A5:AG49,31,FALSE)</f>
        <v>0</v>
      </c>
      <c r="E37" s="144">
        <f>ثلاثي3!AE57</f>
        <v>0</v>
      </c>
      <c r="F37" s="145">
        <f>ثلاثي3!AE56</f>
        <v>0</v>
      </c>
      <c r="G37" s="145">
        <f>ثلاثي3!AE55</f>
        <v>0</v>
      </c>
      <c r="H37" s="150"/>
      <c r="I37" s="168"/>
      <c r="J37" s="168"/>
      <c r="K37" s="150"/>
      <c r="L37" s="237" t="str">
        <f t="shared" si="3"/>
        <v>معدل الثلاثي الثالث</v>
      </c>
      <c r="M37" s="238">
        <f t="shared" si="3"/>
        <v>0</v>
      </c>
    </row>
    <row r="38" spans="2:25" ht="18">
      <c r="B38" s="156" t="s">
        <v>91</v>
      </c>
      <c r="C38" s="157">
        <f>VLOOKUP(H7,ثلاثي3!A5:AG49,32,FALSE)</f>
        <v>1</v>
      </c>
      <c r="D38" s="154"/>
      <c r="E38" s="154"/>
      <c r="F38" s="150"/>
      <c r="H38" s="147"/>
      <c r="I38" s="168"/>
      <c r="J38" s="168"/>
      <c r="K38" s="150"/>
      <c r="L38" s="168"/>
    </row>
    <row r="39" spans="2:25" ht="18">
      <c r="B39" s="156" t="s">
        <v>41</v>
      </c>
      <c r="C39" s="143" t="str">
        <f>VLOOKUP(H7,ثلاثي3!A5:AG49,33,FALSE)</f>
        <v/>
      </c>
      <c r="D39" s="147"/>
      <c r="E39" s="150"/>
      <c r="F39" s="150"/>
      <c r="H39" s="147"/>
      <c r="I39" s="147"/>
      <c r="J39" s="147"/>
      <c r="K39" s="147"/>
      <c r="L39" s="168"/>
    </row>
    <row r="40" spans="2:25">
      <c r="H40" s="147"/>
      <c r="I40" s="147"/>
      <c r="J40" s="147"/>
      <c r="K40" s="147"/>
      <c r="L40" s="168"/>
    </row>
    <row r="41" spans="2:25">
      <c r="B41" s="182" t="s">
        <v>101</v>
      </c>
      <c r="H41" s="147"/>
      <c r="I41" s="147"/>
      <c r="J41" s="147"/>
      <c r="K41" s="147"/>
      <c r="L41" s="168"/>
    </row>
    <row r="42" spans="2:25" ht="15.75">
      <c r="B42" s="190" t="str">
        <f>IF(C42="","","فارق أعداد")</f>
        <v/>
      </c>
      <c r="C42" s="175" t="str">
        <f>IF(MAX(C10:C13,C17:C19,C23:C26,C30:C32)-MIN(C10:C13,C17:C19,C23:C26,C30:C32)&gt;=15,"فارق بين أعلى أعداده وأدنى أعداده يساوي أو يفوق 15 من 20","")</f>
        <v/>
      </c>
      <c r="D42" s="176"/>
      <c r="E42" s="177"/>
      <c r="F42" s="127"/>
      <c r="G42" s="127"/>
      <c r="H42" s="176"/>
      <c r="I42" s="178"/>
      <c r="J42" s="184"/>
      <c r="K42" s="147"/>
      <c r="L42" s="168"/>
    </row>
    <row r="43" spans="2:25" ht="15.75">
      <c r="B43" s="191" t="str">
        <f>IF(C43="","","تثبت في معدل المجالات")</f>
        <v>تثبت في معدل المجالات</v>
      </c>
      <c r="C43" s="183" t="str">
        <f>IF(AND(OR(C14=F14,C20=F20,C27=F27,C33=F33),OR(C14=G14,C20=G20,C27=G27,C33=G33)),"تلميذ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43" s="184"/>
      <c r="E43" s="185"/>
      <c r="F43" s="186"/>
      <c r="G43" s="186"/>
      <c r="H43" s="184"/>
      <c r="I43" s="188"/>
      <c r="J43" s="184"/>
      <c r="K43" s="147"/>
      <c r="L43" s="168"/>
    </row>
    <row r="44" spans="2:25">
      <c r="B44" s="192" t="str">
        <f>IF(C49="","","تراجع هام في أحد المواد")</f>
        <v/>
      </c>
      <c r="C44" s="179" t="str">
        <f>IF(MIN(I10:I33)&lt;=-10,"تراجع في أحد المواد أو المجالات بأكثر من 10","")</f>
        <v/>
      </c>
      <c r="D44" s="135"/>
      <c r="E44" s="135"/>
      <c r="F44" s="135"/>
      <c r="G44" s="135"/>
      <c r="H44" s="180"/>
      <c r="I44" s="181"/>
      <c r="J44" s="184"/>
      <c r="K44" s="147"/>
      <c r="L44" s="168"/>
    </row>
    <row r="45" spans="2:25">
      <c r="H45" s="147"/>
      <c r="I45" s="147"/>
      <c r="J45" s="147"/>
      <c r="K45" s="147"/>
      <c r="L45" s="168"/>
    </row>
    <row r="46" spans="2:25">
      <c r="H46" s="147"/>
      <c r="I46" s="147"/>
      <c r="J46" s="147"/>
      <c r="K46" s="147"/>
      <c r="L46" s="168"/>
    </row>
    <row r="47" spans="2:25">
      <c r="B47" s="147"/>
      <c r="E47" s="147"/>
      <c r="F47" s="147"/>
      <c r="G47" s="147"/>
      <c r="H47" s="147"/>
      <c r="I47" s="147"/>
      <c r="J47" s="147"/>
      <c r="K47" s="147"/>
      <c r="L47" s="168"/>
    </row>
    <row r="48" spans="2:25">
      <c r="B48" s="147"/>
      <c r="D48" s="147"/>
      <c r="E48" s="147"/>
      <c r="H48" s="147"/>
      <c r="I48" s="147"/>
      <c r="J48" s="147"/>
      <c r="K48" s="147"/>
      <c r="L48" s="168"/>
    </row>
    <row r="49" spans="2:12">
      <c r="B49" s="147"/>
      <c r="C49" s="150"/>
      <c r="D49" s="147"/>
      <c r="E49" s="147"/>
      <c r="F49" s="154"/>
      <c r="G49" s="154"/>
      <c r="H49" s="147"/>
      <c r="I49" s="147"/>
      <c r="J49" s="147"/>
      <c r="K49" s="147"/>
      <c r="L49" s="168"/>
    </row>
    <row r="50" spans="2:12">
      <c r="B50" s="147"/>
      <c r="D50" s="147"/>
      <c r="E50" s="147"/>
      <c r="H50" s="147"/>
      <c r="I50" s="147"/>
      <c r="J50" s="147"/>
      <c r="K50" s="147"/>
      <c r="L50" s="168"/>
    </row>
    <row r="51" spans="2:12">
      <c r="B51" s="147"/>
      <c r="C51" s="158"/>
      <c r="D51" s="147"/>
      <c r="E51" s="147"/>
      <c r="F51" s="154"/>
      <c r="G51" s="154"/>
      <c r="H51" s="147"/>
      <c r="I51" s="147"/>
      <c r="J51" s="147"/>
      <c r="K51" s="147"/>
      <c r="L51" s="168"/>
    </row>
    <row r="52" spans="2:12">
      <c r="B52" s="147"/>
      <c r="C52" s="147"/>
      <c r="D52" s="147"/>
      <c r="E52" s="147"/>
      <c r="F52" s="147"/>
      <c r="G52" s="147"/>
      <c r="H52" s="147"/>
      <c r="I52" s="147"/>
      <c r="J52" s="147"/>
      <c r="K52" s="147"/>
      <c r="L52" s="168"/>
    </row>
    <row r="53" spans="2:12">
      <c r="B53" s="147"/>
      <c r="C53" s="147"/>
      <c r="D53" s="147"/>
      <c r="E53" s="147"/>
      <c r="F53" s="147"/>
      <c r="G53" s="147"/>
      <c r="H53" s="147"/>
      <c r="I53" s="147"/>
      <c r="J53" s="147"/>
      <c r="K53" s="147"/>
      <c r="L53" s="168"/>
    </row>
    <row r="54" spans="2:12">
      <c r="B54" s="147"/>
      <c r="C54" s="147"/>
      <c r="D54" s="147"/>
      <c r="E54" s="147"/>
      <c r="F54" s="147"/>
      <c r="G54" s="147"/>
      <c r="H54" s="147"/>
      <c r="I54" s="147"/>
      <c r="J54" s="147"/>
      <c r="K54" s="147"/>
      <c r="L54" s="168"/>
    </row>
    <row r="55" spans="2:12">
      <c r="B55" s="147"/>
      <c r="C55" s="147"/>
      <c r="D55" s="147"/>
      <c r="E55" s="147"/>
      <c r="F55" s="147"/>
      <c r="G55" s="147"/>
      <c r="H55" s="147"/>
      <c r="I55" s="147"/>
      <c r="J55" s="147"/>
      <c r="K55" s="147"/>
      <c r="L55" s="168"/>
    </row>
    <row r="56" spans="2:12">
      <c r="B56" s="147"/>
      <c r="C56" s="147"/>
      <c r="D56" s="147"/>
      <c r="E56" s="147"/>
      <c r="F56" s="147"/>
      <c r="G56" s="147"/>
      <c r="H56" s="147"/>
      <c r="I56" s="147"/>
      <c r="J56" s="147"/>
      <c r="K56" s="147"/>
      <c r="L56" s="168"/>
    </row>
    <row r="57" spans="2:12">
      <c r="B57" s="147"/>
      <c r="D57" s="147"/>
      <c r="E57" s="147"/>
      <c r="I57" s="147"/>
      <c r="J57" s="147"/>
      <c r="K57" s="147"/>
      <c r="L57" s="168"/>
    </row>
    <row r="58" spans="2:12">
      <c r="B58" s="147"/>
      <c r="D58" s="147"/>
      <c r="E58" s="147"/>
      <c r="I58" s="147"/>
      <c r="J58" s="147"/>
      <c r="K58" s="147"/>
      <c r="L58" s="168"/>
    </row>
    <row r="59" spans="2:12">
      <c r="B59" s="147"/>
      <c r="E59" s="147"/>
      <c r="I59" s="147"/>
      <c r="J59" s="147"/>
      <c r="K59" s="147"/>
      <c r="L59" s="168"/>
    </row>
    <row r="60" spans="2:12">
      <c r="B60" s="147"/>
      <c r="D60" s="147"/>
      <c r="E60" s="147"/>
      <c r="I60" s="147"/>
      <c r="J60" s="147"/>
      <c r="K60" s="147"/>
      <c r="L60" s="168"/>
    </row>
    <row r="61" spans="2:12">
      <c r="B61" s="147"/>
      <c r="D61" s="147"/>
      <c r="E61" s="147"/>
      <c r="I61" s="147"/>
      <c r="J61" s="147"/>
      <c r="K61" s="147"/>
      <c r="L61" s="168"/>
    </row>
    <row r="62" spans="2:12">
      <c r="B62" s="147"/>
      <c r="C62" s="159"/>
      <c r="D62" s="147"/>
      <c r="E62" s="147"/>
      <c r="I62" s="147"/>
      <c r="J62" s="147"/>
      <c r="K62" s="147"/>
      <c r="L62" s="168"/>
    </row>
    <row r="63" spans="2:12">
      <c r="B63" s="147"/>
      <c r="C63" s="150"/>
      <c r="D63" s="147"/>
      <c r="E63" s="147"/>
      <c r="F63" s="147"/>
      <c r="G63" s="147"/>
      <c r="H63" s="147"/>
      <c r="I63" s="147"/>
      <c r="J63" s="147"/>
      <c r="K63" s="147"/>
      <c r="L63" s="168"/>
    </row>
    <row r="64" spans="2:12">
      <c r="B64" s="147"/>
      <c r="C64" s="150"/>
      <c r="D64" s="147"/>
      <c r="E64" s="147"/>
      <c r="F64" s="147"/>
      <c r="G64" s="147"/>
      <c r="H64" s="147"/>
      <c r="K64" s="147"/>
    </row>
    <row r="65" spans="3:11">
      <c r="C65" s="151"/>
      <c r="K65" s="147"/>
    </row>
  </sheetData>
  <sheetProtection formatCells="0" deleteRows="0" selectLockedCells="1" autoFilter="0"/>
  <mergeCells count="14">
    <mergeCell ref="B16:C16"/>
    <mergeCell ref="B22:C22"/>
    <mergeCell ref="B29:C29"/>
    <mergeCell ref="H1:I1"/>
    <mergeCell ref="H2:I2"/>
    <mergeCell ref="H3:I3"/>
    <mergeCell ref="B5:I5"/>
    <mergeCell ref="C7:E7"/>
    <mergeCell ref="B9:C9"/>
    <mergeCell ref="Q1:R1"/>
    <mergeCell ref="Q2:R2"/>
    <mergeCell ref="Q3:R3"/>
    <mergeCell ref="L5:S5"/>
    <mergeCell ref="M7:N7"/>
  </mergeCells>
  <conditionalFormatting sqref="F10">
    <cfRule type="cellIs" dxfId="43" priority="57" stopIfTrue="1" operator="equal">
      <formula>$C$10</formula>
    </cfRule>
  </conditionalFormatting>
  <conditionalFormatting sqref="G10">
    <cfRule type="cellIs" dxfId="42" priority="56" stopIfTrue="1" operator="equal">
      <formula>$C$10</formula>
    </cfRule>
  </conditionalFormatting>
  <conditionalFormatting sqref="F11">
    <cfRule type="cellIs" dxfId="41" priority="55" stopIfTrue="1" operator="equal">
      <formula>$C$11</formula>
    </cfRule>
  </conditionalFormatting>
  <conditionalFormatting sqref="G11">
    <cfRule type="cellIs" dxfId="40" priority="54" stopIfTrue="1" operator="equal">
      <formula>$C$11</formula>
    </cfRule>
  </conditionalFormatting>
  <conditionalFormatting sqref="F12">
    <cfRule type="cellIs" dxfId="39" priority="53" stopIfTrue="1" operator="equal">
      <formula>$C$12</formula>
    </cfRule>
  </conditionalFormatting>
  <conditionalFormatting sqref="G12">
    <cfRule type="cellIs" dxfId="38" priority="52" stopIfTrue="1" operator="equal">
      <formula>$C$12</formula>
    </cfRule>
  </conditionalFormatting>
  <conditionalFormatting sqref="F13">
    <cfRule type="cellIs" dxfId="37" priority="51" stopIfTrue="1" operator="equal">
      <formula>$C$13</formula>
    </cfRule>
  </conditionalFormatting>
  <conditionalFormatting sqref="G13">
    <cfRule type="cellIs" dxfId="36" priority="50" stopIfTrue="1" operator="equal">
      <formula>$C$13</formula>
    </cfRule>
  </conditionalFormatting>
  <conditionalFormatting sqref="F14">
    <cfRule type="cellIs" dxfId="35" priority="49" stopIfTrue="1" operator="equal">
      <formula>$C$14</formula>
    </cfRule>
  </conditionalFormatting>
  <conditionalFormatting sqref="G14">
    <cfRule type="cellIs" dxfId="34" priority="48" stopIfTrue="1" operator="equal">
      <formula>$C$14</formula>
    </cfRule>
  </conditionalFormatting>
  <conditionalFormatting sqref="F17">
    <cfRule type="cellIs" dxfId="33" priority="47" stopIfTrue="1" operator="equal">
      <formula>$C$17</formula>
    </cfRule>
  </conditionalFormatting>
  <conditionalFormatting sqref="G17">
    <cfRule type="cellIs" dxfId="32" priority="46" stopIfTrue="1" operator="equal">
      <formula>$C$17</formula>
    </cfRule>
  </conditionalFormatting>
  <conditionalFormatting sqref="F18">
    <cfRule type="cellIs" dxfId="31" priority="45" stopIfTrue="1" operator="equal">
      <formula>$C$18</formula>
    </cfRule>
  </conditionalFormatting>
  <conditionalFormatting sqref="G18">
    <cfRule type="cellIs" dxfId="30" priority="44" stopIfTrue="1" operator="equal">
      <formula>$C$18</formula>
    </cfRule>
  </conditionalFormatting>
  <conditionalFormatting sqref="F19">
    <cfRule type="cellIs" dxfId="29" priority="43" stopIfTrue="1" operator="equal">
      <formula>$C$19</formula>
    </cfRule>
  </conditionalFormatting>
  <conditionalFormatting sqref="G19">
    <cfRule type="cellIs" dxfId="28" priority="42" stopIfTrue="1" operator="equal">
      <formula>$C$19</formula>
    </cfRule>
  </conditionalFormatting>
  <conditionalFormatting sqref="F20">
    <cfRule type="cellIs" dxfId="27" priority="41" stopIfTrue="1" operator="equal">
      <formula>$C$20</formula>
    </cfRule>
  </conditionalFormatting>
  <conditionalFormatting sqref="G20">
    <cfRule type="cellIs" dxfId="26" priority="40" stopIfTrue="1" operator="equal">
      <formula>$C$20</formula>
    </cfRule>
  </conditionalFormatting>
  <conditionalFormatting sqref="F23">
    <cfRule type="cellIs" dxfId="25" priority="39" stopIfTrue="1" operator="equal">
      <formula>$C$23</formula>
    </cfRule>
  </conditionalFormatting>
  <conditionalFormatting sqref="G23">
    <cfRule type="cellIs" dxfId="24" priority="38" stopIfTrue="1" operator="equal">
      <formula>$C$23</formula>
    </cfRule>
  </conditionalFormatting>
  <conditionalFormatting sqref="G24">
    <cfRule type="cellIs" dxfId="23" priority="33" stopIfTrue="1" operator="equal">
      <formula>$C$24</formula>
    </cfRule>
  </conditionalFormatting>
  <conditionalFormatting sqref="F24">
    <cfRule type="cellIs" dxfId="22" priority="32" stopIfTrue="1" operator="equal">
      <formula>$C$24</formula>
    </cfRule>
  </conditionalFormatting>
  <conditionalFormatting sqref="G25">
    <cfRule type="cellIs" dxfId="21" priority="31" stopIfTrue="1" operator="equal">
      <formula>$C$25</formula>
    </cfRule>
  </conditionalFormatting>
  <conditionalFormatting sqref="F25">
    <cfRule type="cellIs" dxfId="20" priority="30" stopIfTrue="1" operator="equal">
      <formula>$C$25</formula>
    </cfRule>
  </conditionalFormatting>
  <conditionalFormatting sqref="G26">
    <cfRule type="cellIs" dxfId="19" priority="29" stopIfTrue="1" operator="equal">
      <formula>$C$26</formula>
    </cfRule>
  </conditionalFormatting>
  <conditionalFormatting sqref="F26">
    <cfRule type="cellIs" dxfId="18" priority="28" stopIfTrue="1" operator="equal">
      <formula>$C$26</formula>
    </cfRule>
  </conditionalFormatting>
  <conditionalFormatting sqref="G27">
    <cfRule type="cellIs" dxfId="17" priority="27" stopIfTrue="1" operator="equal">
      <formula>$C$27</formula>
    </cfRule>
  </conditionalFormatting>
  <conditionalFormatting sqref="F27">
    <cfRule type="cellIs" dxfId="16" priority="26" stopIfTrue="1" operator="equal">
      <formula>$C$27</formula>
    </cfRule>
  </conditionalFormatting>
  <conditionalFormatting sqref="F30">
    <cfRule type="cellIs" dxfId="15" priority="25" stopIfTrue="1" operator="equal">
      <formula>$C$30</formula>
    </cfRule>
  </conditionalFormatting>
  <conditionalFormatting sqref="G30">
    <cfRule type="cellIs" dxfId="14" priority="24" stopIfTrue="1" operator="equal">
      <formula>$C$30</formula>
    </cfRule>
  </conditionalFormatting>
  <conditionalFormatting sqref="F31">
    <cfRule type="cellIs" dxfId="13" priority="23" stopIfTrue="1" operator="equal">
      <formula>$C$31</formula>
    </cfRule>
  </conditionalFormatting>
  <conditionalFormatting sqref="G31">
    <cfRule type="cellIs" dxfId="12" priority="22" stopIfTrue="1" operator="equal">
      <formula>$C$31</formula>
    </cfRule>
  </conditionalFormatting>
  <conditionalFormatting sqref="F33">
    <cfRule type="cellIs" dxfId="11" priority="20" stopIfTrue="1" operator="equal">
      <formula>$C$33</formula>
    </cfRule>
  </conditionalFormatting>
  <conditionalFormatting sqref="G33">
    <cfRule type="cellIs" dxfId="10" priority="18" stopIfTrue="1" operator="equal">
      <formula>$C$33</formula>
    </cfRule>
  </conditionalFormatting>
  <conditionalFormatting sqref="F36">
    <cfRule type="cellIs" dxfId="9" priority="17" stopIfTrue="1" operator="equal">
      <formula>$C$36</formula>
    </cfRule>
  </conditionalFormatting>
  <conditionalFormatting sqref="G36">
    <cfRule type="cellIs" dxfId="8" priority="16" stopIfTrue="1" operator="equal">
      <formula>$C$36</formula>
    </cfRule>
  </conditionalFormatting>
  <conditionalFormatting sqref="F32">
    <cfRule type="cellIs" dxfId="7" priority="15" stopIfTrue="1" operator="equal">
      <formula>$C$32</formula>
    </cfRule>
  </conditionalFormatting>
  <conditionalFormatting sqref="G32">
    <cfRule type="cellIs" dxfId="6" priority="14" stopIfTrue="1" operator="equal">
      <formula>$C$32</formula>
    </cfRule>
  </conditionalFormatting>
  <conditionalFormatting sqref="H36 H10:H34">
    <cfRule type="containsText" dxfId="5" priority="13" operator="containsText" text="للتثبت">
      <formula>NOT(ISERROR(SEARCH("للتثبت",H10)))</formula>
    </cfRule>
  </conditionalFormatting>
  <conditionalFormatting sqref="I26:J26">
    <cfRule type="iconSet" priority="10">
      <iconSet iconSet="3Arrows">
        <cfvo type="percent" val="0"/>
        <cfvo type="num" val="0"/>
        <cfvo type="num" val="0" gte="0"/>
      </iconSet>
    </cfRule>
  </conditionalFormatting>
  <conditionalFormatting sqref="F35">
    <cfRule type="cellIs" dxfId="4" priority="7" stopIfTrue="1" operator="equal">
      <formula>$C$35</formula>
    </cfRule>
  </conditionalFormatting>
  <conditionalFormatting sqref="G35">
    <cfRule type="cellIs" dxfId="3" priority="6" stopIfTrue="1" operator="equal">
      <formula>$C$35</formula>
    </cfRule>
  </conditionalFormatting>
  <conditionalFormatting sqref="C36">
    <cfRule type="iconSet" priority="5">
      <iconSet iconSet="3Arrows">
        <cfvo type="percent" val="0"/>
        <cfvo type="num" val="$C$35"/>
        <cfvo type="num" val="$C$35"/>
      </iconSet>
    </cfRule>
  </conditionalFormatting>
  <conditionalFormatting sqref="F37">
    <cfRule type="cellIs" dxfId="2" priority="4" stopIfTrue="1" operator="equal">
      <formula>$C$36</formula>
    </cfRule>
  </conditionalFormatting>
  <conditionalFormatting sqref="G37">
    <cfRule type="cellIs" dxfId="1" priority="3" stopIfTrue="1" operator="equal">
      <formula>$C$36</formula>
    </cfRule>
  </conditionalFormatting>
  <conditionalFormatting sqref="H37">
    <cfRule type="containsText" dxfId="0" priority="2" operator="containsText" text="للتثبت">
      <formula>NOT(ISERROR(SEARCH("للتثبت",H37)))</formula>
    </cfRule>
  </conditionalFormatting>
  <conditionalFormatting sqref="C37">
    <cfRule type="iconSet" priority="1">
      <iconSet iconSet="3Arrows">
        <cfvo type="percent" val="0"/>
        <cfvo type="num" val="$C$35"/>
        <cfvo type="num" val="$C$35"/>
      </iconSet>
    </cfRule>
  </conditionalFormatting>
  <conditionalFormatting sqref="I30:J33">
    <cfRule type="iconSet" priority="118">
      <iconSet iconSet="3Arrows">
        <cfvo type="percent" val="0"/>
        <cfvo type="num" val="0"/>
        <cfvo type="num" val="0" gte="0"/>
      </iconSet>
    </cfRule>
  </conditionalFormatting>
  <conditionalFormatting sqref="I10:J27">
    <cfRule type="iconSet" priority="124">
      <iconSet iconSet="3Arrows">
        <cfvo type="percent" val="0"/>
        <cfvo type="num" val="0"/>
        <cfvo type="num" val="0" gte="0"/>
      </iconSet>
    </cfRule>
  </conditionalFormatting>
  <dataValidations count="2">
    <dataValidation type="whole" allowBlank="1" showInputMessage="1" showErrorMessage="1" sqref="WVU98304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I65541: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I131077: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I196613: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I262149: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I327685: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I393221: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I458757: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I524293: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I589829: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I655365: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I720901: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I786437: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I851973: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I917509: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I983045: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QUG983047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REC983047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RNY983047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RXU983047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SHQ983047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SRM98304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TBI98304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TLE983047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TVA983047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UEW983047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UOS98304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UYO98304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VIK983047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VSG983047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WCC983047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WLY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formula1>1</formula1>
      <formula2>35</formula2>
    </dataValidation>
    <dataValidation type="whole" allowBlank="1" showInputMessage="1" showErrorMessage="1" sqref="H7">
      <formula1>1</formula1>
      <formula2>45</formula2>
    </dataValidation>
  </dataValidations>
  <pageMargins left="0" right="0" top="0.19685039370078741" bottom="0.19685039370078741" header="0.51181102362204722" footer="0.51181102362204722"/>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sheetPr>
    <tabColor theme="5" tint="-0.249977111117893"/>
  </sheetPr>
  <dimension ref="A6:J40"/>
  <sheetViews>
    <sheetView rightToLeft="1" topLeftCell="A25" zoomScale="85" zoomScaleNormal="85" workbookViewId="0">
      <selection activeCell="G31" sqref="G31:I31"/>
    </sheetView>
  </sheetViews>
  <sheetFormatPr baseColWidth="10" defaultRowHeight="12.75"/>
  <cols>
    <col min="1" max="1" width="13.5703125" style="254" customWidth="1"/>
    <col min="2" max="2" width="7" style="255" customWidth="1"/>
    <col min="3" max="3" width="6.42578125" style="255" customWidth="1"/>
    <col min="4" max="4" width="22.42578125" style="255" customWidth="1"/>
    <col min="5" max="5" width="5.85546875" style="255" customWidth="1"/>
    <col min="6" max="6" width="6" style="255" customWidth="1"/>
    <col min="7" max="7" width="13" style="255" customWidth="1"/>
    <col min="8" max="8" width="9.140625" style="255" customWidth="1"/>
    <col min="9" max="9" width="10.140625" style="255" customWidth="1"/>
    <col min="10" max="10" width="15" style="255" customWidth="1"/>
    <col min="11" max="11" width="13.5703125" style="255" customWidth="1"/>
    <col min="12" max="13" width="11.42578125" style="255"/>
    <col min="14" max="14" width="11.85546875" style="255" customWidth="1"/>
    <col min="15" max="16384" width="11.42578125" style="255"/>
  </cols>
  <sheetData>
    <row r="6" spans="1:10">
      <c r="D6" s="406" t="s">
        <v>133</v>
      </c>
      <c r="E6" s="406"/>
      <c r="F6" s="406"/>
    </row>
    <row r="7" spans="1:10">
      <c r="D7" s="406"/>
      <c r="E7" s="406"/>
      <c r="F7" s="406"/>
      <c r="J7" s="256">
        <v>1</v>
      </c>
    </row>
    <row r="8" spans="1:10" ht="17.25" customHeight="1" thickBot="1">
      <c r="A8" s="304" t="s">
        <v>139</v>
      </c>
      <c r="B8" s="303" t="str">
        <f>VLOOKUP(J7,ثلاثي3!A5:AG49,2,FALSE)</f>
        <v/>
      </c>
      <c r="D8" s="302" t="s">
        <v>135</v>
      </c>
      <c r="E8" s="258">
        <f>المدخلات!I4</f>
        <v>0</v>
      </c>
      <c r="G8" s="259" t="s">
        <v>136</v>
      </c>
      <c r="I8" s="260">
        <f>المدخلات!I6</f>
        <v>45</v>
      </c>
      <c r="J8" s="257" t="s">
        <v>134</v>
      </c>
    </row>
    <row r="9" spans="1:10" ht="14.25" thickTop="1" thickBot="1">
      <c r="A9" s="261"/>
      <c r="B9" s="262"/>
      <c r="C9" s="262"/>
      <c r="D9" s="262"/>
      <c r="E9" s="262"/>
      <c r="F9" s="263"/>
      <c r="G9" s="407"/>
      <c r="H9" s="407"/>
      <c r="I9" s="407"/>
    </row>
    <row r="10" spans="1:10" ht="14.25" thickTop="1" thickBot="1">
      <c r="A10" s="264"/>
      <c r="B10" s="265"/>
      <c r="C10" s="265"/>
      <c r="D10" s="265"/>
      <c r="E10" s="265"/>
      <c r="F10" s="266"/>
      <c r="G10" s="407"/>
      <c r="H10" s="407"/>
      <c r="I10" s="407"/>
    </row>
    <row r="11" spans="1:10" ht="18" customHeight="1" thickTop="1" thickBot="1">
      <c r="A11" s="264"/>
      <c r="B11" s="265"/>
      <c r="C11" s="265"/>
      <c r="D11" s="265"/>
      <c r="E11" s="265"/>
      <c r="F11" s="266"/>
      <c r="G11" s="407"/>
      <c r="H11" s="407"/>
      <c r="I11" s="407"/>
    </row>
    <row r="12" spans="1:10" ht="24.75" customHeight="1" thickTop="1" thickBot="1">
      <c r="A12" s="267"/>
      <c r="B12" s="268">
        <f>VLOOKUP(J7,ثلاثي3!A5:AG49,4,FALSE)</f>
        <v>0</v>
      </c>
      <c r="C12" s="408">
        <f>VLOOKUP(J7,ثلاثي3!A5:AG49,9,FALSE)</f>
        <v>0</v>
      </c>
      <c r="D12" s="410"/>
      <c r="E12" s="268">
        <f>دفتر3!G10</f>
        <v>0</v>
      </c>
      <c r="F12" s="268">
        <f>دفتر3!F10</f>
        <v>0</v>
      </c>
      <c r="G12" s="269"/>
      <c r="H12" s="270"/>
      <c r="I12" s="269"/>
    </row>
    <row r="13" spans="1:10" ht="27" customHeight="1" thickTop="1" thickBot="1">
      <c r="A13" s="271"/>
      <c r="B13" s="268">
        <f>VLOOKUP(J7,ثلاثي3!A5:AG49,5,FALSE)</f>
        <v>0</v>
      </c>
      <c r="C13" s="408"/>
      <c r="D13" s="411"/>
      <c r="E13" s="268">
        <f>دفتر3!G11</f>
        <v>0</v>
      </c>
      <c r="F13" s="268">
        <f>دفتر3!F11</f>
        <v>0</v>
      </c>
      <c r="G13" s="412">
        <f>VLOOKUP(J7,ثلاثي3!A5:AG49,31,FALSE)</f>
        <v>0</v>
      </c>
      <c r="H13" s="413">
        <f>دفتر3!G37</f>
        <v>0</v>
      </c>
      <c r="I13" s="413">
        <f>دفتر3!F37</f>
        <v>0</v>
      </c>
    </row>
    <row r="14" spans="1:10" ht="26.25" customHeight="1" thickTop="1" thickBot="1">
      <c r="A14" s="271"/>
      <c r="B14" s="268">
        <f>VLOOKUP(J7,ثلاثي3!A5:AG49,6,FALSE)</f>
        <v>0</v>
      </c>
      <c r="C14" s="408"/>
      <c r="D14" s="411"/>
      <c r="E14" s="268">
        <f>دفتر3!G12</f>
        <v>0</v>
      </c>
      <c r="F14" s="268">
        <f>دفتر3!F12</f>
        <v>0</v>
      </c>
      <c r="G14" s="412"/>
      <c r="H14" s="413"/>
      <c r="I14" s="413"/>
    </row>
    <row r="15" spans="1:10" ht="28.5" customHeight="1" thickTop="1" thickBot="1">
      <c r="A15" s="271"/>
      <c r="B15" s="272">
        <f>VLOOKUP(J7,ثلاثي3!A5:AG49,7,FALSE)</f>
        <v>0</v>
      </c>
      <c r="C15" s="409"/>
      <c r="D15" s="411"/>
      <c r="E15" s="268">
        <f>دفتر3!G13</f>
        <v>0</v>
      </c>
      <c r="F15" s="268">
        <f>دفتر3!F13</f>
        <v>0</v>
      </c>
      <c r="G15" s="414"/>
      <c r="H15" s="414"/>
      <c r="I15" s="414"/>
    </row>
    <row r="16" spans="1:10" ht="40.5" customHeight="1" thickTop="1" thickBot="1">
      <c r="A16" s="273"/>
      <c r="B16" s="274"/>
      <c r="C16" s="275"/>
      <c r="D16" s="276"/>
      <c r="E16" s="274"/>
      <c r="F16" s="277"/>
      <c r="G16" s="407"/>
      <c r="H16" s="407"/>
      <c r="I16" s="407"/>
    </row>
    <row r="17" spans="1:9" ht="30.75" customHeight="1" thickTop="1" thickBot="1">
      <c r="A17" s="278"/>
      <c r="B17" s="268">
        <f>VLOOKUP(J7,ثلاثي3!A5:AG49,11,FALSE)</f>
        <v>0</v>
      </c>
      <c r="C17" s="408">
        <f>VLOOKUP(J7,ثلاثي3!A5:AG49,15,FALSE)</f>
        <v>0</v>
      </c>
      <c r="D17" s="407"/>
      <c r="E17" s="268">
        <f>دفتر3!G17</f>
        <v>0</v>
      </c>
      <c r="F17" s="268">
        <f>دفتر3!F17</f>
        <v>0</v>
      </c>
      <c r="G17" s="407"/>
      <c r="H17" s="407"/>
      <c r="I17" s="407"/>
    </row>
    <row r="18" spans="1:9" ht="24.75" customHeight="1" thickTop="1" thickBot="1">
      <c r="A18" s="278"/>
      <c r="B18" s="268">
        <f>VLOOKUP(J7,ثلاثي3!A5:AG49,12,FALSE)</f>
        <v>0</v>
      </c>
      <c r="C18" s="408"/>
      <c r="D18" s="407"/>
      <c r="E18" s="268">
        <f>دفتر3!G18</f>
        <v>0</v>
      </c>
      <c r="F18" s="268">
        <f>دفتر3!F18</f>
        <v>0</v>
      </c>
      <c r="G18" s="407"/>
      <c r="H18" s="407"/>
      <c r="I18" s="407"/>
    </row>
    <row r="19" spans="1:9" ht="25.5" customHeight="1" thickTop="1" thickBot="1">
      <c r="A19" s="278"/>
      <c r="B19" s="268">
        <f>VLOOKUP(J7,ثلاثي3!A5:AG49,13,FALSE)</f>
        <v>0</v>
      </c>
      <c r="C19" s="408"/>
      <c r="D19" s="407"/>
      <c r="E19" s="268">
        <f>دفتر3!G19</f>
        <v>0</v>
      </c>
      <c r="F19" s="268">
        <f>دفتر3!F19</f>
        <v>0</v>
      </c>
      <c r="G19" s="418" t="str">
        <f>VLOOKUP(J7,ثلاثي3!A5:AG49,33,FALSE)</f>
        <v/>
      </c>
      <c r="H19" s="418"/>
      <c r="I19" s="418"/>
    </row>
    <row r="20" spans="1:9" ht="14.25" thickTop="1" thickBot="1">
      <c r="A20" s="261"/>
      <c r="B20" s="262"/>
      <c r="C20" s="279"/>
      <c r="D20" s="280"/>
      <c r="E20" s="281"/>
      <c r="F20" s="282"/>
      <c r="G20" s="418"/>
      <c r="H20" s="418"/>
      <c r="I20" s="418"/>
    </row>
    <row r="21" spans="1:9" ht="14.25" thickTop="1" thickBot="1">
      <c r="A21" s="264"/>
      <c r="B21" s="283"/>
      <c r="C21" s="284"/>
      <c r="D21" s="285"/>
      <c r="E21" s="265"/>
      <c r="F21" s="286"/>
      <c r="G21" s="418"/>
      <c r="H21" s="418"/>
      <c r="I21" s="418"/>
    </row>
    <row r="22" spans="1:9" ht="15" customHeight="1" thickTop="1" thickBot="1">
      <c r="A22" s="264"/>
      <c r="B22" s="265"/>
      <c r="C22" s="284"/>
      <c r="D22" s="285"/>
      <c r="E22" s="265"/>
      <c r="F22" s="286"/>
      <c r="G22" s="418"/>
      <c r="H22" s="418"/>
      <c r="I22" s="418"/>
    </row>
    <row r="23" spans="1:9" ht="15" customHeight="1" thickTop="1" thickBot="1">
      <c r="A23" s="402" t="s">
        <v>137</v>
      </c>
      <c r="B23" s="402"/>
      <c r="C23" s="403"/>
      <c r="D23" s="404"/>
      <c r="E23" s="404"/>
      <c r="F23" s="405"/>
      <c r="G23" s="287"/>
      <c r="H23" s="288"/>
      <c r="I23" s="289"/>
    </row>
    <row r="24" spans="1:9" ht="24.75" customHeight="1" thickTop="1" thickBot="1">
      <c r="A24" s="419"/>
      <c r="B24" s="268">
        <f>VLOOKUP(J7,ثلاثي3!A5:AG49,17,FALSE)</f>
        <v>0</v>
      </c>
      <c r="C24" s="409">
        <f>VLOOKUP(J7,ثلاثي3!A5:AG49,22,FALSE)</f>
        <v>0</v>
      </c>
      <c r="D24" s="410"/>
      <c r="E24" s="268">
        <f>دفتر3!G23</f>
        <v>0</v>
      </c>
      <c r="F24" s="268">
        <f>دفتر3!F23</f>
        <v>0</v>
      </c>
      <c r="G24" s="290"/>
      <c r="H24" s="291"/>
      <c r="I24" s="292"/>
    </row>
    <row r="25" spans="1:9" ht="15" customHeight="1" thickTop="1" thickBot="1">
      <c r="A25" s="420"/>
      <c r="B25" s="293"/>
      <c r="C25" s="421"/>
      <c r="D25" s="411"/>
      <c r="E25" s="424"/>
      <c r="F25" s="425"/>
      <c r="G25" s="290"/>
      <c r="H25" s="291"/>
      <c r="I25" s="292"/>
    </row>
    <row r="26" spans="1:9" ht="26.25" customHeight="1" thickTop="1" thickBot="1">
      <c r="A26" s="419"/>
      <c r="B26" s="268">
        <f>VLOOKUP(J7,ثلاثي3!A5:AG49,18,FALSE)</f>
        <v>0</v>
      </c>
      <c r="C26" s="421"/>
      <c r="D26" s="411"/>
      <c r="E26" s="268">
        <f>دفتر3!G24</f>
        <v>0</v>
      </c>
      <c r="F26" s="268">
        <f>دفتر3!F24</f>
        <v>0</v>
      </c>
      <c r="G26" s="290"/>
      <c r="H26" s="291"/>
      <c r="I26" s="292"/>
    </row>
    <row r="27" spans="1:9" ht="14.25" thickTop="1" thickBot="1">
      <c r="A27" s="426"/>
      <c r="B27" s="427">
        <f>VLOOKUP(J7,ثلاثي3!A5:AG49,19,FALSE)</f>
        <v>0</v>
      </c>
      <c r="C27" s="421"/>
      <c r="D27" s="411"/>
      <c r="E27" s="428">
        <f>دفتر3!G25</f>
        <v>0</v>
      </c>
      <c r="F27" s="428">
        <f>دفتر3!F25</f>
        <v>0</v>
      </c>
      <c r="G27" s="290"/>
      <c r="H27" s="291"/>
      <c r="I27" s="292"/>
    </row>
    <row r="28" spans="1:9" ht="9.75" customHeight="1" thickTop="1" thickBot="1">
      <c r="A28" s="426"/>
      <c r="B28" s="427"/>
      <c r="C28" s="421"/>
      <c r="D28" s="411"/>
      <c r="E28" s="429"/>
      <c r="F28" s="429"/>
      <c r="G28" s="290"/>
      <c r="H28" s="291"/>
      <c r="I28" s="292"/>
    </row>
    <row r="29" spans="1:9" ht="16.5" customHeight="1" thickTop="1" thickBot="1">
      <c r="A29" s="426"/>
      <c r="B29" s="294"/>
      <c r="C29" s="421"/>
      <c r="D29" s="411"/>
      <c r="E29" s="424"/>
      <c r="F29" s="425"/>
      <c r="G29" s="290"/>
      <c r="H29" s="291"/>
      <c r="I29" s="292"/>
    </row>
    <row r="30" spans="1:9" ht="14.25" thickTop="1" thickBot="1">
      <c r="A30" s="426"/>
      <c r="B30" s="427">
        <f>IF(VLOOKUP(J7,ثلاثي3!A5:AG49,20,FALSE)=7.77,"معفى",VLOOKUP(J7,ثلاثي3!A5:AG49,20,FALSE))</f>
        <v>0</v>
      </c>
      <c r="C30" s="421"/>
      <c r="D30" s="411"/>
      <c r="E30" s="427">
        <f>دفتر3!G26</f>
        <v>0</v>
      </c>
      <c r="F30" s="427">
        <f>دفتر3!F26</f>
        <v>0</v>
      </c>
      <c r="G30" s="290"/>
      <c r="H30" s="291"/>
      <c r="I30" s="292"/>
    </row>
    <row r="31" spans="1:9" ht="13.5" customHeight="1" thickTop="1" thickBot="1">
      <c r="A31" s="420"/>
      <c r="B31" s="427"/>
      <c r="C31" s="422"/>
      <c r="D31" s="423"/>
      <c r="E31" s="427"/>
      <c r="F31" s="427"/>
      <c r="G31" s="415"/>
      <c r="H31" s="416"/>
      <c r="I31" s="417"/>
    </row>
    <row r="32" spans="1:9" ht="16.5" thickTop="1">
      <c r="A32" s="430"/>
      <c r="B32" s="431"/>
      <c r="C32" s="431"/>
      <c r="D32" s="431"/>
      <c r="E32" s="431"/>
      <c r="F32" s="432"/>
      <c r="G32" s="415" t="s">
        <v>138</v>
      </c>
      <c r="H32" s="416"/>
      <c r="I32" s="417"/>
    </row>
    <row r="33" spans="1:9">
      <c r="A33" s="433"/>
      <c r="B33" s="434"/>
      <c r="C33" s="434"/>
      <c r="D33" s="434"/>
      <c r="E33" s="434"/>
      <c r="F33" s="435"/>
      <c r="G33" s="290"/>
      <c r="H33" s="291"/>
      <c r="I33" s="292"/>
    </row>
    <row r="34" spans="1:9" ht="13.5" thickBot="1">
      <c r="A34" s="433"/>
      <c r="B34" s="434"/>
      <c r="C34" s="434"/>
      <c r="D34" s="434"/>
      <c r="E34" s="434"/>
      <c r="F34" s="435"/>
      <c r="G34" s="295"/>
      <c r="H34" s="296"/>
      <c r="I34" s="297"/>
    </row>
    <row r="35" spans="1:9" ht="27" customHeight="1" thickTop="1" thickBot="1">
      <c r="A35" s="278"/>
      <c r="B35" s="272">
        <f>VLOOKUP(J7,ثلاثي3!A5:AG49,24,FALSE)</f>
        <v>0</v>
      </c>
      <c r="C35" s="409">
        <f>VLOOKUP(J7,ثلاثي3!A5:AG49,28,FALSE)</f>
        <v>0</v>
      </c>
      <c r="D35" s="436"/>
      <c r="E35" s="268">
        <f>دفتر3!G30</f>
        <v>0</v>
      </c>
      <c r="F35" s="268">
        <f>دفتر3!F30</f>
        <v>0</v>
      </c>
      <c r="G35" s="407"/>
      <c r="H35" s="407"/>
      <c r="I35" s="407"/>
    </row>
    <row r="36" spans="1:9" ht="22.5" customHeight="1" thickTop="1" thickBot="1">
      <c r="A36" s="278"/>
      <c r="B36" s="268">
        <f>VLOOKUP(J7,ثلاثي3!A5:AG49,25,FALSE)</f>
        <v>0</v>
      </c>
      <c r="C36" s="421"/>
      <c r="D36" s="437"/>
      <c r="E36" s="268">
        <f>دفتر3!G31</f>
        <v>0</v>
      </c>
      <c r="F36" s="268">
        <f>دفتر3!F31</f>
        <v>0</v>
      </c>
      <c r="G36" s="407"/>
      <c r="H36" s="407"/>
      <c r="I36" s="407"/>
    </row>
    <row r="37" spans="1:9" ht="23.25" customHeight="1" thickTop="1" thickBot="1">
      <c r="A37" s="278"/>
      <c r="B37" s="268">
        <f>VLOOKUP(J7,ثلاثي3!A5:AG49,26,FALSE)</f>
        <v>0</v>
      </c>
      <c r="C37" s="422"/>
      <c r="D37" s="438"/>
      <c r="E37" s="268">
        <f>دفتر3!G32</f>
        <v>0</v>
      </c>
      <c r="F37" s="268">
        <f>دفتر3!F32</f>
        <v>0</v>
      </c>
      <c r="G37" s="407"/>
      <c r="H37" s="407"/>
      <c r="I37" s="407"/>
    </row>
    <row r="38" spans="1:9" ht="31.5" customHeight="1" thickTop="1">
      <c r="A38" s="298"/>
      <c r="B38" s="262"/>
      <c r="C38" s="299"/>
      <c r="D38" s="299"/>
      <c r="E38" s="262"/>
      <c r="F38" s="262"/>
      <c r="G38" s="262"/>
      <c r="H38" s="262"/>
      <c r="I38" s="262"/>
    </row>
    <row r="39" spans="1:9">
      <c r="A39" s="300"/>
      <c r="B39" s="265"/>
      <c r="C39" s="301"/>
      <c r="D39" s="301"/>
      <c r="E39" s="265"/>
      <c r="F39" s="265"/>
      <c r="G39" s="265"/>
      <c r="H39" s="265"/>
      <c r="I39" s="265"/>
    </row>
    <row r="40" spans="1:9" ht="21" customHeight="1">
      <c r="A40" s="300"/>
      <c r="B40" s="265"/>
      <c r="C40" s="301"/>
      <c r="D40" s="301"/>
      <c r="E40" s="265"/>
      <c r="F40" s="265"/>
      <c r="G40" s="265"/>
      <c r="H40" s="265"/>
      <c r="I40" s="265"/>
    </row>
  </sheetData>
  <sheetProtection deleteRows="0" selectLockedCells="1"/>
  <mergeCells count="32">
    <mergeCell ref="A32:F34"/>
    <mergeCell ref="G32:I32"/>
    <mergeCell ref="C35:C37"/>
    <mergeCell ref="D35:D37"/>
    <mergeCell ref="G35:I37"/>
    <mergeCell ref="A24:A25"/>
    <mergeCell ref="C24:C31"/>
    <mergeCell ref="D24:D31"/>
    <mergeCell ref="E25:F25"/>
    <mergeCell ref="A26:A31"/>
    <mergeCell ref="B27:B28"/>
    <mergeCell ref="E27:E28"/>
    <mergeCell ref="F27:F28"/>
    <mergeCell ref="E29:F29"/>
    <mergeCell ref="B30:B31"/>
    <mergeCell ref="E30:E31"/>
    <mergeCell ref="F30:F31"/>
    <mergeCell ref="G31:I31"/>
    <mergeCell ref="G16:I18"/>
    <mergeCell ref="C17:C19"/>
    <mergeCell ref="D17:D19"/>
    <mergeCell ref="G19:I22"/>
    <mergeCell ref="A23:B23"/>
    <mergeCell ref="C23:F23"/>
    <mergeCell ref="D6:F7"/>
    <mergeCell ref="G9:I11"/>
    <mergeCell ref="C12:C15"/>
    <mergeCell ref="D12:D15"/>
    <mergeCell ref="G13:G14"/>
    <mergeCell ref="H13:H14"/>
    <mergeCell ref="I13:I14"/>
    <mergeCell ref="G15:I15"/>
  </mergeCells>
  <dataValidations count="1">
    <dataValidation type="whole" allowBlank="1" showInputMessage="1" showErrorMessage="1" sqref="J7">
      <formula1>1</formula1>
      <formula2>45</formula2>
    </dataValidation>
  </dataValidations>
  <pageMargins left="0" right="0" top="0.19685039370078741" bottom="0.19685039370078741"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sheetPr>
    <tabColor theme="6" tint="0.39997558519241921"/>
  </sheetPr>
  <dimension ref="A1:I37"/>
  <sheetViews>
    <sheetView rightToLeft="1" zoomScaleSheetLayoutView="85" workbookViewId="0">
      <selection activeCell="H31" sqref="H31"/>
    </sheetView>
  </sheetViews>
  <sheetFormatPr baseColWidth="10" defaultRowHeight="15"/>
  <cols>
    <col min="1" max="1" width="7.42578125" customWidth="1"/>
    <col min="2" max="2" width="17.140625" customWidth="1"/>
    <col min="3" max="5" width="9.85546875" customWidth="1"/>
    <col min="6" max="6" width="11.42578125" customWidth="1"/>
    <col min="9" max="9" width="16.140625" customWidth="1"/>
    <col min="10" max="13" width="8.28515625" customWidth="1"/>
  </cols>
  <sheetData>
    <row r="1" spans="1:9" ht="15.75">
      <c r="A1" s="120" t="s">
        <v>5</v>
      </c>
      <c r="B1" s="121"/>
      <c r="C1" s="334">
        <f>المدخلات!I1</f>
        <v>0</v>
      </c>
      <c r="D1" s="335"/>
      <c r="E1" s="336"/>
    </row>
    <row r="2" spans="1:9" ht="18" customHeight="1">
      <c r="A2" s="120" t="s">
        <v>6</v>
      </c>
      <c r="B2" s="121"/>
      <c r="C2" s="334">
        <f>المدخلات!I2</f>
        <v>0</v>
      </c>
      <c r="D2" s="335"/>
      <c r="E2" s="336"/>
      <c r="F2" s="242"/>
      <c r="G2" s="242"/>
      <c r="H2" s="242"/>
      <c r="I2" s="242"/>
    </row>
    <row r="3" spans="1:9" ht="15.75">
      <c r="A3" s="120" t="s">
        <v>7</v>
      </c>
      <c r="B3" s="121"/>
      <c r="C3" s="334">
        <f>المدخلات!I3</f>
        <v>0</v>
      </c>
      <c r="D3" s="335"/>
      <c r="E3" s="336"/>
    </row>
    <row r="4" spans="1:9" ht="15.75">
      <c r="A4" s="120" t="s">
        <v>8</v>
      </c>
      <c r="B4" s="121"/>
      <c r="C4" s="334">
        <f>المدخلات!I4</f>
        <v>0</v>
      </c>
      <c r="D4" s="335"/>
      <c r="E4" s="336"/>
    </row>
    <row r="5" spans="1:9" ht="15.75">
      <c r="A5" s="120" t="s">
        <v>9</v>
      </c>
      <c r="B5" s="121"/>
      <c r="C5" s="334" t="str">
        <f>المدخلات!I5</f>
        <v>2019-2018</v>
      </c>
      <c r="D5" s="335"/>
      <c r="E5" s="336"/>
    </row>
    <row r="7" spans="1:9" ht="21.75" customHeight="1">
      <c r="C7" s="250" t="s">
        <v>119</v>
      </c>
      <c r="D7" s="242"/>
      <c r="E7" s="242"/>
    </row>
    <row r="9" spans="1:9">
      <c r="B9" s="249" t="s">
        <v>46</v>
      </c>
      <c r="C9" s="248" t="s">
        <v>116</v>
      </c>
      <c r="D9" s="248" t="s">
        <v>117</v>
      </c>
      <c r="E9" s="248" t="s">
        <v>118</v>
      </c>
    </row>
    <row r="10" spans="1:9">
      <c r="B10" s="247" t="s">
        <v>70</v>
      </c>
      <c r="C10" s="240">
        <f>ثلاثي1!S66</f>
        <v>0</v>
      </c>
      <c r="D10" s="239">
        <f>ثلاثي2!S66</f>
        <v>0</v>
      </c>
      <c r="E10" s="239">
        <f>ثلاثي3!S66</f>
        <v>0</v>
      </c>
      <c r="F10" s="241"/>
    </row>
    <row r="11" spans="1:9">
      <c r="B11" s="247" t="s">
        <v>16</v>
      </c>
      <c r="C11" s="240">
        <f>ثلاثي1!S67</f>
        <v>0</v>
      </c>
      <c r="D11" s="239">
        <f>ثلاثي2!S67</f>
        <v>0</v>
      </c>
      <c r="E11" s="239">
        <f>ثلاثي3!S67</f>
        <v>0</v>
      </c>
      <c r="F11" s="241"/>
    </row>
    <row r="12" spans="1:9">
      <c r="B12" s="247" t="s">
        <v>66</v>
      </c>
      <c r="C12" s="240">
        <f>ثلاثي1!S68</f>
        <v>0</v>
      </c>
      <c r="D12" s="239">
        <f>ثلاثي2!S68</f>
        <v>0</v>
      </c>
      <c r="E12" s="239">
        <f>ثلاثي3!S68</f>
        <v>0</v>
      </c>
      <c r="F12" s="241"/>
    </row>
    <row r="13" spans="1:9">
      <c r="B13" s="247" t="s">
        <v>18</v>
      </c>
      <c r="C13" s="240">
        <f>ثلاثي1!S69</f>
        <v>0</v>
      </c>
      <c r="D13" s="239">
        <f>ثلاثي2!S69</f>
        <v>0</v>
      </c>
      <c r="E13" s="239">
        <f>ثلاثي3!S69</f>
        <v>0</v>
      </c>
      <c r="F13" s="241"/>
    </row>
    <row r="14" spans="1:9">
      <c r="B14" s="247" t="s">
        <v>120</v>
      </c>
      <c r="C14" s="240">
        <f>ثلاثي1!S70</f>
        <v>0</v>
      </c>
      <c r="D14" s="239">
        <f>ثلاثي2!S70</f>
        <v>0</v>
      </c>
      <c r="E14" s="239">
        <f>ثلاثي3!S70</f>
        <v>0</v>
      </c>
      <c r="F14" s="241"/>
    </row>
    <row r="33" spans="2:5">
      <c r="B33" s="441" t="s">
        <v>104</v>
      </c>
      <c r="C33" s="441"/>
      <c r="D33" s="441"/>
      <c r="E33" s="441"/>
    </row>
    <row r="34" spans="2:5">
      <c r="B34" s="243"/>
      <c r="C34" s="244" t="s">
        <v>60</v>
      </c>
      <c r="D34" s="244" t="s">
        <v>61</v>
      </c>
      <c r="E34" s="243" t="s">
        <v>62</v>
      </c>
    </row>
    <row r="35" spans="2:5">
      <c r="B35" s="243" t="s">
        <v>63</v>
      </c>
      <c r="C35" s="245">
        <f>ثلاثي3!AP7</f>
        <v>0</v>
      </c>
      <c r="D35" s="245">
        <f>ثلاثي3!AQ7</f>
        <v>0</v>
      </c>
      <c r="E35" s="245">
        <f>ثلاثي3!AR7</f>
        <v>0</v>
      </c>
    </row>
    <row r="36" spans="2:5">
      <c r="B36" s="243" t="s">
        <v>64</v>
      </c>
      <c r="C36" s="245">
        <f>ثلاثي3!AP8</f>
        <v>0</v>
      </c>
      <c r="D36" s="245">
        <f>ثلاثي3!AQ8</f>
        <v>0</v>
      </c>
      <c r="E36" s="245">
        <f>ثلاثي3!AR8</f>
        <v>0</v>
      </c>
    </row>
    <row r="37" spans="2:5">
      <c r="B37" s="243" t="s">
        <v>62</v>
      </c>
      <c r="C37" s="245">
        <f>SUM(C35:C36)</f>
        <v>0</v>
      </c>
      <c r="D37" s="245">
        <f>SUM(D35:D36)</f>
        <v>0</v>
      </c>
      <c r="E37" s="246"/>
    </row>
  </sheetData>
  <mergeCells count="6">
    <mergeCell ref="C1:E1"/>
    <mergeCell ref="B33:E33"/>
    <mergeCell ref="C2:E2"/>
    <mergeCell ref="C3:E3"/>
    <mergeCell ref="C4:E4"/>
    <mergeCell ref="C5:E5"/>
  </mergeCells>
  <conditionalFormatting sqref="C10:E10">
    <cfRule type="colorScale" priority="6">
      <colorScale>
        <cfvo type="min" val="0"/>
        <cfvo type="percentile" val="50"/>
        <cfvo type="max" val="0"/>
        <color rgb="FFF8696B"/>
        <color rgb="FFFFEB84"/>
        <color rgb="FF63BE7B"/>
      </colorScale>
    </cfRule>
  </conditionalFormatting>
  <conditionalFormatting sqref="C11:E11">
    <cfRule type="colorScale" priority="5">
      <colorScale>
        <cfvo type="min" val="0"/>
        <cfvo type="percentile" val="50"/>
        <cfvo type="max" val="0"/>
        <color rgb="FFF8696B"/>
        <color rgb="FFFFEB84"/>
        <color rgb="FF63BE7B"/>
      </colorScale>
    </cfRule>
  </conditionalFormatting>
  <conditionalFormatting sqref="C12:E12">
    <cfRule type="colorScale" priority="4">
      <colorScale>
        <cfvo type="min" val="0"/>
        <cfvo type="percentile" val="50"/>
        <cfvo type="max" val="0"/>
        <color rgb="FFF8696B"/>
        <color rgb="FFFFEB84"/>
        <color rgb="FF63BE7B"/>
      </colorScale>
    </cfRule>
  </conditionalFormatting>
  <conditionalFormatting sqref="C13:E13">
    <cfRule type="colorScale" priority="3">
      <colorScale>
        <cfvo type="min" val="0"/>
        <cfvo type="percentile" val="50"/>
        <cfvo type="max" val="0"/>
        <color rgb="FFF8696B"/>
        <color rgb="FFFFEB84"/>
        <color rgb="FF63BE7B"/>
      </colorScale>
    </cfRule>
  </conditionalFormatting>
  <conditionalFormatting sqref="C14:E14">
    <cfRule type="colorScale" priority="2">
      <colorScale>
        <cfvo type="min" val="0"/>
        <cfvo type="percentile" val="50"/>
        <cfvo type="max" val="0"/>
        <color rgb="FFF8696B"/>
        <color rgb="FFFFEB84"/>
        <color rgb="FF63BE7B"/>
      </colorScale>
    </cfRule>
  </conditionalFormatting>
  <pageMargins left="0.7" right="0.7" top="0.75" bottom="0.75" header="0.3" footer="0.3"/>
  <pageSetup paperSize="9" scale="98" orientation="portrait" verticalDpi="0" r:id="rId1"/>
  <drawing r:id="rId2"/>
  <extLst>
    <ext xmlns:x14="http://schemas.microsoft.com/office/spreadsheetml/2009/9/main" uri="{05C60535-1F16-4fd2-B633-F4F36F0B64E0}">
      <x14:sparklineGroups xmlns:xm="http://schemas.microsoft.com/office/excel/2006/main">
        <x14:sparklineGroup displayEmptyCellsAs="gap" markers="1" first="1" last="1">
          <x14:colorSeries rgb="FF376092"/>
          <x14:colorNegative rgb="FFD00000"/>
          <x14:colorAxis rgb="FF000000"/>
          <x14:colorMarkers rgb="FFD00000"/>
          <x14:colorFirst rgb="FFD00000"/>
          <x14:colorLast rgb="FFD00000"/>
          <x14:colorHigh rgb="FFD00000"/>
          <x14:colorLow rgb="FFD00000"/>
          <x14:sparklines>
            <x14:sparkline>
              <xm:f>'متابعة القسم'!C10:E10</xm:f>
              <xm:sqref>F10</xm:sqref>
            </x14:sparkline>
            <x14:sparkline>
              <xm:f>'متابعة القسم'!C11:E11</xm:f>
              <xm:sqref>F11</xm:sqref>
            </x14:sparkline>
            <x14:sparkline>
              <xm:f>'متابعة القسم'!C12:E12</xm:f>
              <xm:sqref>F12</xm:sqref>
            </x14:sparkline>
            <x14:sparkline>
              <xm:f>'متابعة القسم'!C13:E13</xm:f>
              <xm:sqref>F13</xm:sqref>
            </x14:sparkline>
            <x14:sparkline>
              <xm:f>'متابعة القسم'!C14:E14</xm:f>
              <xm:sqref>F14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6</vt:i4>
      </vt:variant>
    </vt:vector>
  </HeadingPairs>
  <TitlesOfParts>
    <vt:vector size="18" baseType="lpstr">
      <vt:lpstr>مساعدة</vt:lpstr>
      <vt:lpstr>المدخلات</vt:lpstr>
      <vt:lpstr>ثلاثي1</vt:lpstr>
      <vt:lpstr>دفتر1</vt:lpstr>
      <vt:lpstr>livr1</vt:lpstr>
      <vt:lpstr>ثلاثي2</vt:lpstr>
      <vt:lpstr>دفتر2</vt:lpstr>
      <vt:lpstr>livr2</vt:lpstr>
      <vt:lpstr>ثلاثي3</vt:lpstr>
      <vt:lpstr>دفتر3</vt:lpstr>
      <vt:lpstr>livr3</vt:lpstr>
      <vt:lpstr>متابعة القسم</vt:lpstr>
      <vt:lpstr>livr1!Zone_d_impression</vt:lpstr>
      <vt:lpstr>livr2!Zone_d_impression</vt:lpstr>
      <vt:lpstr>livr3!Zone_d_impression</vt:lpstr>
      <vt:lpstr>ثلاثي3!Zone_d_impression</vt:lpstr>
      <vt:lpstr>دفتر3!Zone_d_impression</vt:lpstr>
      <vt:lpstr>'متابعة القسم'!Zone_d_impression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2018-12-05T19:56:21Z</dcterms:modified>
</cp:coreProperties>
</file>